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3256" windowHeight="13176" activeTab="3"/>
  </bookViews>
  <sheets>
    <sheet name="SAŽETAK" sheetId="1" r:id="rId1"/>
    <sheet name=" Račun prihoda i rashoda" sheetId="3" r:id="rId2"/>
    <sheet name="Rashodi prema funkcijskoj k " sheetId="11" r:id="rId3"/>
    <sheet name="Prihodi i rashodi prema izvoru" sheetId="14" r:id="rId4"/>
  </sheets>
  <calcPr calcId="145621"/>
</workbook>
</file>

<file path=xl/calcChain.xml><?xml version="1.0" encoding="utf-8"?>
<calcChain xmlns="http://schemas.openxmlformats.org/spreadsheetml/2006/main">
  <c r="G108" i="14" l="1"/>
  <c r="G107" i="14"/>
  <c r="G106" i="14"/>
  <c r="G105" i="14"/>
  <c r="G101" i="14"/>
  <c r="G63" i="14"/>
  <c r="G62" i="14"/>
  <c r="G61" i="14"/>
  <c r="G60" i="14"/>
  <c r="G59" i="14"/>
  <c r="G55" i="14"/>
  <c r="G54" i="14"/>
  <c r="G53" i="14"/>
  <c r="G49" i="14"/>
  <c r="G48" i="14"/>
  <c r="G44" i="14"/>
  <c r="G43" i="14"/>
  <c r="G39" i="14"/>
  <c r="G38" i="14"/>
  <c r="G37" i="14"/>
  <c r="G36" i="14"/>
  <c r="G32" i="14"/>
  <c r="G31" i="14"/>
  <c r="G30" i="14"/>
  <c r="G29" i="14"/>
  <c r="G28" i="14"/>
  <c r="G24" i="14"/>
  <c r="G23" i="14"/>
  <c r="G19" i="14"/>
  <c r="G18" i="14"/>
  <c r="G17" i="14"/>
  <c r="G13" i="14"/>
  <c r="G12" i="14"/>
  <c r="G10" i="14"/>
  <c r="G9" i="14"/>
  <c r="G214" i="14" l="1"/>
  <c r="G215" i="14"/>
  <c r="G216" i="14"/>
  <c r="G217" i="14"/>
  <c r="G218" i="14"/>
  <c r="G219" i="14"/>
  <c r="G220" i="14"/>
  <c r="G221" i="14"/>
  <c r="G222" i="14"/>
  <c r="G223" i="14"/>
  <c r="G224" i="14"/>
  <c r="G225" i="14"/>
  <c r="G226" i="14"/>
  <c r="G227" i="14"/>
  <c r="G228" i="14"/>
  <c r="G229" i="14"/>
  <c r="G230" i="14"/>
  <c r="G231" i="14"/>
  <c r="G232" i="14"/>
  <c r="G233" i="14"/>
  <c r="G234" i="14"/>
  <c r="G235" i="14"/>
  <c r="G236" i="14"/>
  <c r="G237" i="14"/>
  <c r="G238" i="14"/>
  <c r="G239" i="14"/>
  <c r="G240" i="14"/>
  <c r="G241" i="14"/>
  <c r="G242" i="14"/>
  <c r="G243" i="14"/>
  <c r="G244" i="14"/>
  <c r="G245" i="14"/>
  <c r="G246" i="14"/>
  <c r="G247" i="14"/>
  <c r="G248" i="14"/>
  <c r="G249" i="14"/>
  <c r="G250" i="14"/>
  <c r="G251" i="14"/>
  <c r="G252" i="14"/>
  <c r="G253" i="14"/>
  <c r="G254" i="14"/>
  <c r="G255" i="14"/>
  <c r="G256" i="14"/>
  <c r="G257" i="14"/>
  <c r="G258" i="14"/>
  <c r="G259" i="14"/>
  <c r="G260" i="14"/>
  <c r="G261" i="14"/>
  <c r="G262" i="14"/>
  <c r="G263" i="14"/>
  <c r="G264" i="14"/>
  <c r="G265" i="14"/>
  <c r="G266" i="14"/>
  <c r="G267" i="14"/>
  <c r="G268" i="14"/>
  <c r="G269" i="14"/>
  <c r="G270" i="14"/>
  <c r="G271" i="14"/>
  <c r="G272" i="14"/>
  <c r="G273" i="14"/>
  <c r="G274" i="14"/>
  <c r="G275" i="14"/>
  <c r="G276" i="14"/>
  <c r="G277" i="14"/>
  <c r="G278" i="14"/>
  <c r="G279" i="14"/>
  <c r="G280" i="14"/>
  <c r="G281" i="14"/>
  <c r="G282" i="14"/>
  <c r="G283" i="14"/>
  <c r="G284" i="14"/>
  <c r="G285" i="14"/>
  <c r="G286" i="14"/>
  <c r="G287" i="14"/>
  <c r="G288" i="14"/>
  <c r="G289" i="14"/>
  <c r="G290" i="14"/>
  <c r="G291" i="14"/>
  <c r="G292" i="14"/>
  <c r="G293" i="14"/>
  <c r="G294" i="14"/>
  <c r="G295" i="14"/>
  <c r="G296" i="14"/>
  <c r="G297" i="14"/>
  <c r="G298" i="14"/>
  <c r="G299" i="14"/>
  <c r="G300" i="14"/>
  <c r="G301" i="14"/>
  <c r="G302" i="14"/>
  <c r="G303" i="14"/>
  <c r="G304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19" i="14"/>
  <c r="G320" i="14"/>
  <c r="G321" i="14"/>
  <c r="G322" i="14"/>
  <c r="G323" i="14"/>
  <c r="G324" i="14"/>
  <c r="G325" i="14"/>
  <c r="G326" i="14"/>
  <c r="G327" i="14"/>
  <c r="G328" i="14"/>
  <c r="G329" i="14"/>
  <c r="G330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48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76" i="14"/>
  <c r="G377" i="14"/>
  <c r="G378" i="14"/>
  <c r="G379" i="14"/>
  <c r="G380" i="14"/>
  <c r="G381" i="14"/>
  <c r="G382" i="14"/>
  <c r="G383" i="14"/>
  <c r="G384" i="14"/>
  <c r="G385" i="14"/>
  <c r="G386" i="14"/>
  <c r="G213" i="14"/>
  <c r="G212" i="14"/>
  <c r="G211" i="14"/>
  <c r="G110" i="14"/>
  <c r="G111" i="14"/>
  <c r="G112" i="14"/>
  <c r="G113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72" i="14"/>
  <c r="G173" i="14"/>
  <c r="G174" i="14"/>
  <c r="G175" i="14"/>
  <c r="G176" i="14"/>
  <c r="G177" i="14"/>
  <c r="G178" i="14"/>
  <c r="G179" i="14"/>
  <c r="G180" i="14"/>
  <c r="G181" i="14"/>
  <c r="G182" i="14"/>
  <c r="G183" i="14"/>
  <c r="G184" i="14"/>
  <c r="G185" i="14"/>
  <c r="G186" i="14"/>
  <c r="G187" i="14"/>
  <c r="G188" i="14"/>
  <c r="G189" i="14"/>
  <c r="G190" i="14"/>
  <c r="G191" i="14"/>
  <c r="G192" i="14"/>
  <c r="G193" i="14"/>
  <c r="G194" i="14"/>
  <c r="G195" i="14"/>
  <c r="G196" i="14"/>
  <c r="G197" i="14"/>
  <c r="G198" i="14"/>
  <c r="G199" i="14"/>
  <c r="G200" i="14"/>
  <c r="G201" i="14"/>
  <c r="G202" i="14"/>
  <c r="G203" i="14"/>
  <c r="G204" i="14"/>
  <c r="G205" i="14"/>
  <c r="G206" i="14"/>
  <c r="G207" i="14"/>
  <c r="G208" i="14"/>
  <c r="G209" i="14"/>
  <c r="G109" i="14"/>
  <c r="G89" i="14"/>
  <c r="G90" i="14"/>
  <c r="G91" i="14"/>
  <c r="G92" i="14"/>
  <c r="G93" i="14"/>
  <c r="G94" i="14"/>
  <c r="G95" i="14"/>
  <c r="G96" i="14"/>
  <c r="G88" i="14"/>
  <c r="G87" i="14"/>
  <c r="G86" i="14"/>
  <c r="G85" i="14"/>
  <c r="G84" i="14"/>
  <c r="G80" i="14"/>
  <c r="G79" i="14"/>
  <c r="G78" i="14"/>
  <c r="G77" i="14"/>
  <c r="G76" i="14"/>
  <c r="G75" i="14"/>
  <c r="G74" i="14"/>
  <c r="G73" i="14"/>
  <c r="G72" i="14"/>
  <c r="G71" i="14"/>
  <c r="G70" i="14"/>
  <c r="F377" i="14"/>
  <c r="F378" i="14"/>
  <c r="F379" i="14"/>
  <c r="F380" i="14"/>
  <c r="F381" i="14"/>
  <c r="F382" i="14"/>
  <c r="F383" i="14"/>
  <c r="F384" i="14"/>
  <c r="F385" i="14"/>
  <c r="F386" i="14"/>
  <c r="F368" i="14"/>
  <c r="F369" i="14"/>
  <c r="F370" i="14"/>
  <c r="F371" i="14"/>
  <c r="F372" i="14"/>
  <c r="F373" i="14"/>
  <c r="F374" i="14"/>
  <c r="F375" i="14"/>
  <c r="F376" i="14"/>
  <c r="F367" i="14"/>
  <c r="F362" i="14"/>
  <c r="F363" i="14"/>
  <c r="F364" i="14"/>
  <c r="F365" i="14"/>
  <c r="F366" i="14"/>
  <c r="F361" i="14"/>
  <c r="F360" i="14"/>
  <c r="F359" i="14"/>
  <c r="F358" i="14"/>
  <c r="F349" i="14"/>
  <c r="F350" i="14"/>
  <c r="F351" i="14"/>
  <c r="F352" i="14"/>
  <c r="F353" i="14"/>
  <c r="F354" i="14"/>
  <c r="F342" i="14"/>
  <c r="F343" i="14"/>
  <c r="F344" i="14"/>
  <c r="F345" i="14"/>
  <c r="F346" i="14"/>
  <c r="F347" i="14"/>
  <c r="F348" i="14"/>
  <c r="F341" i="14"/>
  <c r="F337" i="14"/>
  <c r="F335" i="14"/>
  <c r="F334" i="14"/>
  <c r="F333" i="14"/>
  <c r="F332" i="14"/>
  <c r="F331" i="14"/>
  <c r="F330" i="14"/>
  <c r="F329" i="14"/>
  <c r="F328" i="14"/>
  <c r="F327" i="14"/>
  <c r="F326" i="14"/>
  <c r="F325" i="14"/>
  <c r="F321" i="14"/>
  <c r="F306" i="14"/>
  <c r="F303" i="14"/>
  <c r="F302" i="14"/>
  <c r="F296" i="14"/>
  <c r="F295" i="14"/>
  <c r="F294" i="14"/>
  <c r="F293" i="14"/>
  <c r="F292" i="14"/>
  <c r="F291" i="14"/>
  <c r="F290" i="14"/>
  <c r="F289" i="14"/>
  <c r="F282" i="14"/>
  <c r="F268" i="14"/>
  <c r="F267" i="14"/>
  <c r="F261" i="14"/>
  <c r="F260" i="14"/>
  <c r="F259" i="14"/>
  <c r="F224" i="14"/>
  <c r="F220" i="14"/>
  <c r="F218" i="14"/>
  <c r="F214" i="14"/>
  <c r="F213" i="14"/>
  <c r="F212" i="14"/>
  <c r="F211" i="14"/>
  <c r="F208" i="14"/>
  <c r="F207" i="14"/>
  <c r="F206" i="14"/>
  <c r="F205" i="14"/>
  <c r="F177" i="14"/>
  <c r="F169" i="14"/>
  <c r="F167" i="14"/>
  <c r="F166" i="14"/>
  <c r="F165" i="14"/>
  <c r="F162" i="14"/>
  <c r="F161" i="14"/>
  <c r="F160" i="14"/>
  <c r="F159" i="14"/>
  <c r="F158" i="14"/>
  <c r="F157" i="14"/>
  <c r="F156" i="14"/>
  <c r="F155" i="14"/>
  <c r="F154" i="14"/>
  <c r="F153" i="14"/>
  <c r="F152" i="14"/>
  <c r="F151" i="14"/>
  <c r="F150" i="14"/>
  <c r="F137" i="14"/>
  <c r="F136" i="14"/>
  <c r="F135" i="14"/>
  <c r="F138" i="14"/>
  <c r="F139" i="14"/>
  <c r="F140" i="14"/>
  <c r="F130" i="14"/>
  <c r="F131" i="14"/>
  <c r="F132" i="14"/>
  <c r="F133" i="14"/>
  <c r="F134" i="14"/>
  <c r="F129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95" i="14"/>
  <c r="F94" i="14"/>
  <c r="F89" i="14"/>
  <c r="F90" i="14"/>
  <c r="F91" i="14"/>
  <c r="F92" i="14"/>
  <c r="F93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0" i="14"/>
  <c r="F62" i="14"/>
  <c r="F63" i="14"/>
  <c r="F61" i="14"/>
  <c r="F59" i="14"/>
  <c r="F58" i="14"/>
  <c r="F57" i="14"/>
  <c r="F56" i="14"/>
  <c r="F8" i="14"/>
  <c r="F9" i="14"/>
  <c r="F10" i="14"/>
  <c r="F11" i="14"/>
  <c r="F12" i="14"/>
  <c r="F13" i="14"/>
  <c r="E49" i="14" l="1"/>
  <c r="E151" i="14"/>
  <c r="E152" i="14"/>
  <c r="E153" i="14"/>
  <c r="E155" i="14"/>
  <c r="E154" i="14"/>
  <c r="E211" i="14"/>
  <c r="D150" i="14"/>
  <c r="D151" i="14"/>
  <c r="D152" i="14"/>
  <c r="D153" i="14"/>
  <c r="D154" i="14"/>
  <c r="E150" i="14" l="1"/>
  <c r="E92" i="14"/>
  <c r="E91" i="14" s="1"/>
  <c r="E94" i="14"/>
  <c r="E62" i="14"/>
  <c r="E59" i="14"/>
  <c r="E58" i="14" s="1"/>
  <c r="E19" i="14"/>
  <c r="E371" i="14"/>
  <c r="E370" i="14" s="1"/>
  <c r="E369" i="14" s="1"/>
  <c r="E368" i="14" s="1"/>
  <c r="E367" i="14" s="1"/>
  <c r="E44" i="14"/>
  <c r="E361" i="14"/>
  <c r="E360" i="14" s="1"/>
  <c r="E359" i="14" s="1"/>
  <c r="E358" i="14" s="1"/>
  <c r="E342" i="14"/>
  <c r="E341" i="14" s="1"/>
  <c r="E338" i="14"/>
  <c r="E349" i="14"/>
  <c r="E345" i="14" s="1"/>
  <c r="E335" i="14"/>
  <c r="E334" i="14" s="1"/>
  <c r="E333" i="14"/>
  <c r="E332" i="14" s="1"/>
  <c r="E331" i="14"/>
  <c r="E330" i="14"/>
  <c r="E329" i="14" s="1"/>
  <c r="E307" i="14"/>
  <c r="E322" i="14"/>
  <c r="E321" i="14" s="1"/>
  <c r="E320" i="14"/>
  <c r="E319" i="14"/>
  <c r="E318" i="14"/>
  <c r="E317" i="14"/>
  <c r="E316" i="14"/>
  <c r="E315" i="14"/>
  <c r="E314" i="14"/>
  <c r="E312" i="14"/>
  <c r="E309" i="14" s="1"/>
  <c r="E305" i="14"/>
  <c r="E304" i="14" s="1"/>
  <c r="E300" i="14"/>
  <c r="E294" i="14" s="1"/>
  <c r="E293" i="14" s="1"/>
  <c r="E292" i="14" s="1"/>
  <c r="E90" i="14" l="1"/>
  <c r="E89" i="14" s="1"/>
  <c r="E88" i="14" s="1"/>
  <c r="E71" i="14" s="1"/>
  <c r="E70" i="14" s="1"/>
  <c r="E57" i="14"/>
  <c r="E56" i="14" s="1"/>
  <c r="E337" i="14"/>
  <c r="E328" i="14"/>
  <c r="E313" i="14"/>
  <c r="E306" i="14" s="1"/>
  <c r="E303" i="14" s="1"/>
  <c r="E302" i="14" s="1"/>
  <c r="E212" i="14" s="1"/>
  <c r="I103" i="3"/>
  <c r="I105" i="3"/>
  <c r="D36" i="14" l="1"/>
  <c r="D35" i="14" s="1"/>
  <c r="D38" i="14"/>
  <c r="D17" i="14"/>
  <c r="D48" i="14"/>
  <c r="D47" i="14" s="1"/>
  <c r="C53" i="14" l="1"/>
  <c r="D53" i="14" l="1"/>
  <c r="D52" i="14" s="1"/>
  <c r="C9" i="14"/>
  <c r="C8" i="14" s="1"/>
  <c r="C12" i="14"/>
  <c r="C11" i="14" s="1"/>
  <c r="C17" i="14"/>
  <c r="C16" i="14" s="1"/>
  <c r="C15" i="14" s="1"/>
  <c r="C23" i="14"/>
  <c r="C22" i="14" s="1"/>
  <c r="C21" i="14" s="1"/>
  <c r="C28" i="14"/>
  <c r="C31" i="14"/>
  <c r="E31" i="14"/>
  <c r="E28" i="14"/>
  <c r="E27" i="14" l="1"/>
  <c r="C27" i="14"/>
  <c r="C26" i="14" s="1"/>
  <c r="C7" i="14"/>
  <c r="D21" i="14"/>
  <c r="D7" i="14"/>
  <c r="I56" i="3"/>
  <c r="G16" i="3"/>
  <c r="J111" i="3" l="1"/>
  <c r="J109" i="3"/>
  <c r="J106" i="3"/>
  <c r="J93" i="3"/>
  <c r="J95" i="3"/>
  <c r="J99" i="3"/>
  <c r="J82" i="3"/>
  <c r="J86" i="3"/>
  <c r="J88" i="3"/>
  <c r="J89" i="3"/>
  <c r="J90" i="3"/>
  <c r="J66" i="3"/>
  <c r="J67" i="3"/>
  <c r="J68" i="3"/>
  <c r="J69" i="3"/>
  <c r="J70" i="3"/>
  <c r="J72" i="3"/>
  <c r="J73" i="3"/>
  <c r="J74" i="3"/>
  <c r="J75" i="3"/>
  <c r="J76" i="3"/>
  <c r="J77" i="3"/>
  <c r="J78" i="3"/>
  <c r="J79" i="3"/>
  <c r="J80" i="3"/>
  <c r="J62" i="3"/>
  <c r="J63" i="3"/>
  <c r="J61" i="3"/>
  <c r="J53" i="3"/>
  <c r="J55" i="3"/>
  <c r="J57" i="3"/>
  <c r="J58" i="3"/>
  <c r="J52" i="3"/>
  <c r="G105" i="3"/>
  <c r="H40" i="3"/>
  <c r="G14" i="3"/>
  <c r="J43" i="3"/>
  <c r="J26" i="3"/>
  <c r="J29" i="3"/>
  <c r="J32" i="3"/>
  <c r="J34" i="3"/>
  <c r="J38" i="3"/>
  <c r="J20" i="3"/>
  <c r="J22" i="3"/>
  <c r="J18" i="3"/>
  <c r="J17" i="3"/>
  <c r="G31" i="3"/>
  <c r="G21" i="3"/>
  <c r="G19" i="3"/>
  <c r="J105" i="3" l="1"/>
  <c r="G81" i="3"/>
  <c r="I81" i="3"/>
  <c r="K68" i="3"/>
  <c r="G51" i="3"/>
  <c r="I51" i="3"/>
  <c r="J51" i="3" s="1"/>
  <c r="G42" i="3"/>
  <c r="G41" i="3" s="1"/>
  <c r="G40" i="3" s="1"/>
  <c r="I42" i="3"/>
  <c r="J42" i="3" s="1"/>
  <c r="I31" i="3"/>
  <c r="J31" i="3" s="1"/>
  <c r="I21" i="3"/>
  <c r="J21" i="3" s="1"/>
  <c r="I19" i="3"/>
  <c r="J19" i="3" s="1"/>
  <c r="I16" i="3"/>
  <c r="E53" i="14"/>
  <c r="F55" i="14"/>
  <c r="F54" i="14"/>
  <c r="C52" i="14"/>
  <c r="C51" i="14" s="1"/>
  <c r="C50" i="14" s="1"/>
  <c r="D51" i="14"/>
  <c r="D50" i="14" s="1"/>
  <c r="F49" i="14"/>
  <c r="E48" i="14"/>
  <c r="C48" i="14"/>
  <c r="C47" i="14" s="1"/>
  <c r="C46" i="14" s="1"/>
  <c r="D46" i="14"/>
  <c r="D45" i="14" s="1"/>
  <c r="E45" i="14"/>
  <c r="C45" i="14"/>
  <c r="F45" i="14" l="1"/>
  <c r="F53" i="14"/>
  <c r="F48" i="14"/>
  <c r="I41" i="3"/>
  <c r="I40" i="3" s="1"/>
  <c r="J81" i="3"/>
  <c r="I13" i="3"/>
  <c r="E52" i="14"/>
  <c r="E51" i="14" s="1"/>
  <c r="E50" i="14" s="1"/>
  <c r="F50" i="14" s="1"/>
  <c r="E47" i="14"/>
  <c r="G47" i="14" s="1"/>
  <c r="G45" i="14"/>
  <c r="G50" i="14" l="1"/>
  <c r="K41" i="3"/>
  <c r="J41" i="3"/>
  <c r="J40" i="3"/>
  <c r="K40" i="3"/>
  <c r="G52" i="14"/>
  <c r="F52" i="14"/>
  <c r="F47" i="14"/>
  <c r="E46" i="14"/>
  <c r="G46" i="14" s="1"/>
  <c r="G51" i="14" l="1"/>
  <c r="F51" i="14"/>
  <c r="F46" i="14"/>
  <c r="E9" i="14" l="1"/>
  <c r="E43" i="14"/>
  <c r="F18" i="14" l="1"/>
  <c r="F24" i="14"/>
  <c r="F29" i="14"/>
  <c r="F30" i="14"/>
  <c r="F32" i="14"/>
  <c r="F37" i="14"/>
  <c r="F39" i="14"/>
  <c r="F44" i="14"/>
  <c r="C36" i="14"/>
  <c r="F31" i="14"/>
  <c r="C43" i="14" l="1"/>
  <c r="F43" i="14" s="1"/>
  <c r="E42" i="14"/>
  <c r="E41" i="14" s="1"/>
  <c r="E40" i="14" s="1"/>
  <c r="E38" i="14"/>
  <c r="C38" i="14"/>
  <c r="E36" i="14"/>
  <c r="F28" i="14"/>
  <c r="D26" i="14"/>
  <c r="E23" i="14"/>
  <c r="E20" i="14"/>
  <c r="E17" i="14"/>
  <c r="D16" i="14"/>
  <c r="D14" i="14" s="1"/>
  <c r="E12" i="14"/>
  <c r="E11" i="14" s="1"/>
  <c r="E8" i="14"/>
  <c r="F23" i="14" l="1"/>
  <c r="F38" i="14"/>
  <c r="E35" i="14"/>
  <c r="G35" i="14" s="1"/>
  <c r="F36" i="14"/>
  <c r="F17" i="14"/>
  <c r="F27" i="14"/>
  <c r="C35" i="14"/>
  <c r="C34" i="14" s="1"/>
  <c r="C33" i="14" s="1"/>
  <c r="D15" i="14"/>
  <c r="D25" i="14"/>
  <c r="C14" i="14"/>
  <c r="C42" i="14"/>
  <c r="C41" i="14" s="1"/>
  <c r="C40" i="14" s="1"/>
  <c r="C20" i="14"/>
  <c r="F20" i="14" s="1"/>
  <c r="D41" i="14"/>
  <c r="D34" i="14"/>
  <c r="D33" i="14" s="1"/>
  <c r="E16" i="14"/>
  <c r="G16" i="14" s="1"/>
  <c r="E26" i="14"/>
  <c r="G8" i="14"/>
  <c r="G42" i="14"/>
  <c r="G27" i="14"/>
  <c r="E22" i="14"/>
  <c r="E34" i="14" l="1"/>
  <c r="G34" i="14" s="1"/>
  <c r="F42" i="14"/>
  <c r="G26" i="14"/>
  <c r="G41" i="14"/>
  <c r="F41" i="14"/>
  <c r="F35" i="14"/>
  <c r="F22" i="14"/>
  <c r="F16" i="14"/>
  <c r="D20" i="14"/>
  <c r="C6" i="14"/>
  <c r="D40" i="14"/>
  <c r="D6" i="14"/>
  <c r="E15" i="14"/>
  <c r="F40" i="14"/>
  <c r="E25" i="14"/>
  <c r="E21" i="14"/>
  <c r="F21" i="14" s="1"/>
  <c r="G22" i="14"/>
  <c r="E7" i="14"/>
  <c r="G11" i="14"/>
  <c r="E33" i="14" l="1"/>
  <c r="G33" i="14" s="1"/>
  <c r="D5" i="14"/>
  <c r="F34" i="14"/>
  <c r="E14" i="14"/>
  <c r="F14" i="14" s="1"/>
  <c r="G15" i="14"/>
  <c r="F15" i="14"/>
  <c r="F7" i="14"/>
  <c r="E6" i="14"/>
  <c r="E5" i="14" s="1"/>
  <c r="F33" i="14"/>
  <c r="G20" i="14"/>
  <c r="G21" i="14"/>
  <c r="G25" i="14"/>
  <c r="G40" i="14"/>
  <c r="G7" i="14"/>
  <c r="F6" i="14" l="1"/>
  <c r="G5" i="14"/>
  <c r="G14" i="14"/>
  <c r="G6" i="14"/>
  <c r="K13" i="1" l="1"/>
  <c r="K14" i="1"/>
  <c r="K16" i="1"/>
  <c r="K17" i="1"/>
  <c r="J13" i="1"/>
  <c r="J14" i="1"/>
  <c r="J16" i="1"/>
  <c r="J17" i="1"/>
  <c r="C8" i="11"/>
  <c r="G56" i="3" l="1"/>
  <c r="G54" i="3"/>
  <c r="G37" i="3"/>
  <c r="G25" i="3"/>
  <c r="G24" i="3" s="1"/>
  <c r="G28" i="3"/>
  <c r="G27" i="3" s="1"/>
  <c r="G33" i="3"/>
  <c r="G30" i="3" s="1"/>
  <c r="G60" i="3"/>
  <c r="G98" i="3"/>
  <c r="G97" i="3" s="1"/>
  <c r="G101" i="3"/>
  <c r="G100" i="3" s="1"/>
  <c r="G110" i="3"/>
  <c r="G36" i="3" l="1"/>
  <c r="G104" i="3"/>
  <c r="G103" i="3" s="1"/>
  <c r="G92" i="3"/>
  <c r="G91" i="3" s="1"/>
  <c r="G83" i="3"/>
  <c r="G71" i="3"/>
  <c r="G65" i="3"/>
  <c r="G50" i="3"/>
  <c r="G59" i="3" l="1"/>
  <c r="G49" i="3" s="1"/>
  <c r="G13" i="3"/>
  <c r="J13" i="3" s="1"/>
  <c r="J16" i="3"/>
  <c r="G12" i="3" l="1"/>
  <c r="G11" i="3" s="1"/>
  <c r="G48" i="3"/>
  <c r="F9" i="11"/>
  <c r="G9" i="11"/>
  <c r="K111" i="3"/>
  <c r="K106" i="3"/>
  <c r="K102" i="3"/>
  <c r="K99" i="3"/>
  <c r="K96" i="3"/>
  <c r="K95" i="3"/>
  <c r="K94" i="3"/>
  <c r="K93" i="3"/>
  <c r="K90" i="3"/>
  <c r="K89" i="3"/>
  <c r="K88" i="3"/>
  <c r="K87" i="3"/>
  <c r="K86" i="3"/>
  <c r="K85" i="3"/>
  <c r="K84" i="3"/>
  <c r="K80" i="3"/>
  <c r="K79" i="3"/>
  <c r="K78" i="3"/>
  <c r="K77" i="3"/>
  <c r="K76" i="3"/>
  <c r="K75" i="3"/>
  <c r="K74" i="3"/>
  <c r="K73" i="3"/>
  <c r="K72" i="3"/>
  <c r="K70" i="3"/>
  <c r="K69" i="3"/>
  <c r="K67" i="3"/>
  <c r="K66" i="3"/>
  <c r="K64" i="3"/>
  <c r="K63" i="3"/>
  <c r="K62" i="3"/>
  <c r="K61" i="3"/>
  <c r="K58" i="3"/>
  <c r="K57" i="3"/>
  <c r="K55" i="3"/>
  <c r="K52" i="3"/>
  <c r="K43" i="3"/>
  <c r="K39" i="3"/>
  <c r="K38" i="3"/>
  <c r="K35" i="3"/>
  <c r="K34" i="3"/>
  <c r="K29" i="3"/>
  <c r="K26" i="3"/>
  <c r="K18" i="3"/>
  <c r="K17" i="3"/>
  <c r="H103" i="3"/>
  <c r="H49" i="3"/>
  <c r="H12" i="3"/>
  <c r="H11" i="3" s="1"/>
  <c r="I28" i="3"/>
  <c r="I33" i="3"/>
  <c r="J33" i="3" s="1"/>
  <c r="I25" i="3"/>
  <c r="K105" i="3"/>
  <c r="I101" i="3"/>
  <c r="I100" i="3" s="1"/>
  <c r="K100" i="3" s="1"/>
  <c r="I98" i="3"/>
  <c r="I92" i="3"/>
  <c r="I110" i="3"/>
  <c r="J110" i="3" s="1"/>
  <c r="I83" i="3"/>
  <c r="I71" i="3"/>
  <c r="I65" i="3"/>
  <c r="I60" i="3"/>
  <c r="I54" i="3"/>
  <c r="K51" i="3"/>
  <c r="G12" i="1"/>
  <c r="G15" i="1"/>
  <c r="I15" i="1"/>
  <c r="I12" i="1"/>
  <c r="K56" i="3" l="1"/>
  <c r="J56" i="3"/>
  <c r="K54" i="3"/>
  <c r="J54" i="3"/>
  <c r="K71" i="3"/>
  <c r="J71" i="3"/>
  <c r="I97" i="3"/>
  <c r="J98" i="3"/>
  <c r="K83" i="3"/>
  <c r="J83" i="3"/>
  <c r="I27" i="3"/>
  <c r="J27" i="3" s="1"/>
  <c r="J28" i="3"/>
  <c r="J60" i="3"/>
  <c r="I59" i="3"/>
  <c r="J59" i="3" s="1"/>
  <c r="K65" i="3"/>
  <c r="J65" i="3"/>
  <c r="I91" i="3"/>
  <c r="J92" i="3"/>
  <c r="I24" i="3"/>
  <c r="J24" i="3" s="1"/>
  <c r="J25" i="3"/>
  <c r="I30" i="3"/>
  <c r="G18" i="1"/>
  <c r="J15" i="1"/>
  <c r="J12" i="1"/>
  <c r="K25" i="3"/>
  <c r="K110" i="3"/>
  <c r="K33" i="3"/>
  <c r="K60" i="3"/>
  <c r="K101" i="3"/>
  <c r="H48" i="3"/>
  <c r="K28" i="3"/>
  <c r="K92" i="3"/>
  <c r="K98" i="3"/>
  <c r="C7" i="11"/>
  <c r="I104" i="3"/>
  <c r="J104" i="3" s="1"/>
  <c r="I50" i="3"/>
  <c r="J50" i="3" s="1"/>
  <c r="I18" i="1"/>
  <c r="K24" i="3" l="1"/>
  <c r="K27" i="3"/>
  <c r="K30" i="3"/>
  <c r="J30" i="3"/>
  <c r="K97" i="3"/>
  <c r="J97" i="3"/>
  <c r="K91" i="3"/>
  <c r="J91" i="3"/>
  <c r="K50" i="3"/>
  <c r="K104" i="3"/>
  <c r="K59" i="3"/>
  <c r="I49" i="3"/>
  <c r="J49" i="3" s="1"/>
  <c r="I48" i="3" l="1"/>
  <c r="J48" i="3" s="1"/>
  <c r="J103" i="3"/>
  <c r="K103" i="3"/>
  <c r="K49" i="3"/>
  <c r="H12" i="1"/>
  <c r="K12" i="1" s="1"/>
  <c r="H15" i="1"/>
  <c r="K15" i="1" s="1"/>
  <c r="I37" i="3"/>
  <c r="J37" i="3" s="1"/>
  <c r="E8" i="11"/>
  <c r="D8" i="11"/>
  <c r="K48" i="3" l="1"/>
  <c r="D7" i="11"/>
  <c r="I36" i="3"/>
  <c r="K37" i="3"/>
  <c r="K16" i="3"/>
  <c r="G8" i="11"/>
  <c r="F8" i="11"/>
  <c r="E7" i="11"/>
  <c r="H18" i="1"/>
  <c r="I12" i="3" l="1"/>
  <c r="J36" i="3"/>
  <c r="K13" i="3"/>
  <c r="K36" i="3"/>
  <c r="G7" i="11"/>
  <c r="F7" i="11"/>
  <c r="I11" i="3" l="1"/>
  <c r="J11" i="3" s="1"/>
  <c r="J12" i="3"/>
  <c r="K12" i="3"/>
  <c r="F26" i="14"/>
  <c r="K11" i="3" l="1"/>
  <c r="C25" i="14"/>
  <c r="C5" i="14" s="1"/>
  <c r="F5" i="14" l="1"/>
  <c r="F25" i="14"/>
</calcChain>
</file>

<file path=xl/sharedStrings.xml><?xml version="1.0" encoding="utf-8"?>
<sst xmlns="http://schemas.openxmlformats.org/spreadsheetml/2006/main" count="549" uniqueCount="233">
  <si>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</si>
  <si>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</si>
  <si>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</si>
  <si>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</si>
  <si>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</si>
  <si>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</si>
  <si>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</si>
  <si>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</si>
  <si>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I. OPĆI DIO</t>
  </si>
  <si>
    <t>Materijalni rashodi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</si>
  <si>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</si>
  <si>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</si>
  <si>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</si>
  <si>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</si>
  <si>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</si>
  <si>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 xml:space="preserve"> Prihodi od prodaje proizvoda i robe te pruženih usluga i prihodi od donacija</t>
  </si>
  <si>
    <t>Plaće (Bruto)</t>
  </si>
  <si>
    <t>Plaće za redovan rad</t>
  </si>
  <si>
    <t>Naknade troškova zaposlenima</t>
  </si>
  <si>
    <t>Službena putovanja</t>
  </si>
  <si>
    <t>UKUPNO RASHODI</t>
  </si>
  <si>
    <t>IZVJEŠTAJ O RASHODIMA PREMA FUNKCIJSKOJ KLASIFIKACIJI</t>
  </si>
  <si>
    <t>INDEKS**</t>
  </si>
  <si>
    <t>UKUPNO PRIHODI</t>
  </si>
  <si>
    <t>IZVORNI PLAN ILI REBALANS 2023.*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</si>
  <si>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</si>
  <si>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</si>
  <si>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</si>
  <si>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</si>
  <si>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</si>
  <si>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</si>
  <si>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</si>
  <si>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</si>
  <si>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</si>
  <si>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 xml:space="preserve">RAČUN PRIHODA I RASHODA </t>
  </si>
  <si>
    <t>SAŽETAK RAČUNA FINANCIRANJA</t>
  </si>
  <si>
    <t>RAZLIKA - VIŠAK MANJAK</t>
  </si>
  <si>
    <t>PRIJENOS VIŠKA/MANJKA U SLJEDEĆE RAZDOBLJE</t>
  </si>
  <si>
    <t>SAŽETAK RAČUNA PRIHODA I RASHODA</t>
  </si>
  <si>
    <t>Pomoći proračunskim korisnicima</t>
  </si>
  <si>
    <t>Tekuće pomoći proračunskim korisnicima</t>
  </si>
  <si>
    <t>Donacije od pravnih i fizičkih osoba</t>
  </si>
  <si>
    <t>Tekuće donacije</t>
  </si>
  <si>
    <t>Prihodi iz nadležnog proračuna za financ.</t>
  </si>
  <si>
    <t>Prihodi iz nadležnog proračuna proračuna</t>
  </si>
  <si>
    <t xml:space="preserve">Prihodi iz nadležnog  proračuna </t>
  </si>
  <si>
    <t>Ostali rashodi za zaposlene</t>
  </si>
  <si>
    <t>Doprinosi na plaću</t>
  </si>
  <si>
    <t>Doprinosi za zdravstveno osiguranje</t>
  </si>
  <si>
    <t>Doprinosi za zapošljavanje</t>
  </si>
  <si>
    <t>Naknada za prijevoz</t>
  </si>
  <si>
    <t>Stručno usavršavanje zaposlenika</t>
  </si>
  <si>
    <t>Ostale naknade troškova zaposlenika</t>
  </si>
  <si>
    <t>Uredski materijal</t>
  </si>
  <si>
    <t>Energija</t>
  </si>
  <si>
    <t>Materijal i dijelovi za tekuće i investicijsko održavanje</t>
  </si>
  <si>
    <t>Službena, radna i zaštitna odjeća i obuča</t>
  </si>
  <si>
    <t>Usluge telefona, pošte i prijevoza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</si>
  <si>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</si>
  <si>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</si>
  <si>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</si>
  <si>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</si>
  <si>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</si>
  <si>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</si>
  <si>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Knjige</t>
  </si>
  <si>
    <t>Uredska oprema i namještaj</t>
  </si>
  <si>
    <t>Rashodi za nabavu proizvedene dugotrajne imovine</t>
  </si>
  <si>
    <t>Postrojena i oprema</t>
  </si>
  <si>
    <t>Knjige, umjetnička djela i ostale izložbene vrijednosti</t>
  </si>
  <si>
    <t>0922 Više srednjoškolsko obrazovanje</t>
  </si>
  <si>
    <t>Kapitalne pomoći proračunskim korisnicima</t>
  </si>
  <si>
    <t>Financijski rashodi</t>
  </si>
  <si>
    <t>Prihodi od imovine</t>
  </si>
  <si>
    <t>Sitni inventar i auto gume</t>
  </si>
  <si>
    <t>Zdravstvene i veterinarske usluge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</si>
  <si>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</si>
  <si>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</si>
  <si>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</si>
  <si>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</si>
  <si>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</si>
  <si>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</si>
  <si>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Ostali nespomenuti rashodi poslovanja</t>
  </si>
  <si>
    <t>Rashodi za materijal i energiju</t>
  </si>
  <si>
    <t>Rashodi za usluge</t>
  </si>
  <si>
    <t>Ostali financijsku rashodi</t>
  </si>
  <si>
    <t>Bankarske usluge i usluge platnog prometa</t>
  </si>
  <si>
    <t>Negativne tečajne razlike</t>
  </si>
  <si>
    <t>Zatezne kamate</t>
  </si>
  <si>
    <t>Ostali nespomenuti financijski rashodi</t>
  </si>
  <si>
    <t>Naknade građanima i kućanstvima</t>
  </si>
  <si>
    <t>Ostale naknade građanima i kućanstvima iz proračuna</t>
  </si>
  <si>
    <t>Naknade građanima i kućanstvima u naravi</t>
  </si>
  <si>
    <t xml:space="preserve">Ostali rashodi </t>
  </si>
  <si>
    <t>Tekuće donacije u naravi</t>
  </si>
  <si>
    <t>Prihodi od donacija</t>
  </si>
  <si>
    <t>Prihodi iz nadležnog proračuna</t>
  </si>
  <si>
    <t>IZVJEŠTAJ O PRIHODIMA I RASHODIMA PREMA IZVORIMA FINANCIRANJA</t>
  </si>
  <si>
    <t xml:space="preserve"> IZVOR 3.2.1 - VLASTITI PRIHODI PK</t>
  </si>
  <si>
    <t>Prihodi od financijske imovine</t>
  </si>
  <si>
    <t>Kamate na oročena sredstva i depozite</t>
  </si>
  <si>
    <t>Prihodi od prodaje proizvoda i robe te pruženih usluga</t>
  </si>
  <si>
    <t>Prihodi od pruženih usluga</t>
  </si>
  <si>
    <t>IZVOR 4.4.1- PRIHODI ZA POSEBNE NAMJENE-DECENTRALIZACIJA</t>
  </si>
  <si>
    <t>Prihodi iz nadležnog proračuna za finan. redov. djelatnosti</t>
  </si>
  <si>
    <t>Prihodi iz nadležnog proračuna za finan. rashoda poslov.</t>
  </si>
  <si>
    <t>Prihodi iz nadležnog pror. za nabavu nefinan. imovine</t>
  </si>
  <si>
    <t>IZVOR 4.8.1 - PRIHODI ZA POSEBNE NAMJENE PK</t>
  </si>
  <si>
    <t>Prihodi od pristojbi po posebnim propisima i naknada</t>
  </si>
  <si>
    <t>Prihodi po posebnim propisima</t>
  </si>
  <si>
    <t>Ostali nespomenuti prihodi</t>
  </si>
  <si>
    <t xml:space="preserve"> IZVOR 5.4.1 -  POMOĆI PK</t>
  </si>
  <si>
    <t>Pomoći iz inozem. i od subjekata unutar općeg proračuna</t>
  </si>
  <si>
    <t>Pomoći pror. korisnicima iz prorač. koji im nije nadležan</t>
  </si>
  <si>
    <t>Tekuće pomoći pror. koris. iz prorač. koji im nije nadležan</t>
  </si>
  <si>
    <t>Kapitalne pomoći pror. koris. iz pror. koji im nije nadležan</t>
  </si>
  <si>
    <t>Prijenos između proračunskih korisnika istog proračuna</t>
  </si>
  <si>
    <t>Tekući prijenosi izmedu pror. korisnika istog proračuna</t>
  </si>
  <si>
    <t>IZVOR 5.5.1 - POMOĆI EU ZA PK</t>
  </si>
  <si>
    <t>Pomoći iz inoz. i od subjekata unutar općeg proračuna</t>
  </si>
  <si>
    <t>Pomoći od međunarodnih organizacija</t>
  </si>
  <si>
    <t>Tekuće pomoći od institucija i tijela EU</t>
  </si>
  <si>
    <t>Pomoći temeljem prijenosa EU sredstava</t>
  </si>
  <si>
    <t>Tekuće pomoći temeljem prijenosa EU sredstava</t>
  </si>
  <si>
    <t xml:space="preserve"> IZVOR 6.2.1 - DONACIJE PK</t>
  </si>
  <si>
    <t>Donacije od pravnih i fizičkih osoba izvan općeg proračuna</t>
  </si>
  <si>
    <t>Prihodi od prodaje proizvedene dugotrajne imovine</t>
  </si>
  <si>
    <t>Prihodi od prodaje građevinskih objekata</t>
  </si>
  <si>
    <t>Stambeni objekti</t>
  </si>
  <si>
    <t>AKTIVNOST: RASHODI DJELATNOSTI</t>
  </si>
  <si>
    <t>IZVOR 3.2.1 - VLASTITI PRIHODI</t>
  </si>
  <si>
    <t>Doprinosi na plaće</t>
  </si>
  <si>
    <t>Doprinosi za obvezno zdravstveno osiguranje</t>
  </si>
  <si>
    <t>Naknada troškova zaposlenima</t>
  </si>
  <si>
    <t>Uredski materijal i ostali materijalni rashodi</t>
  </si>
  <si>
    <t>Usluge tekućeg i investicijskog održavanja</t>
  </si>
  <si>
    <t>Ostali financijski rashodi</t>
  </si>
  <si>
    <t>IZVOR 3.2.2 - VLASTITI PRIHODI - PRENESENA SREDSTVA</t>
  </si>
  <si>
    <t>IZVOR 4.4.1 - PRIHODI ZA POSEBNE NAMJENE - DECENTRALIZACIJA</t>
  </si>
  <si>
    <t>Naknada za prijevoz, za rad na terenu i odvojeni život</t>
  </si>
  <si>
    <t>Sitni inventar</t>
  </si>
  <si>
    <t>Službena, radna i zaštitna odjeća i obuća</t>
  </si>
  <si>
    <t>Zdravstvene usluge</t>
  </si>
  <si>
    <t>Naknade za rad povjerenstava i slično</t>
  </si>
  <si>
    <t>Članarine</t>
  </si>
  <si>
    <t xml:space="preserve">IZVOR 4.8.1 - PRIHODI ZA POSEBNE NAMJENE </t>
  </si>
  <si>
    <t>Naknade troškova osobama izvan radnog odnosa</t>
  </si>
  <si>
    <t>IZVOR 4.8.2 - PRIHODI ZA POSEBNE NAMJENE - PRENESENA SREDSTVA</t>
  </si>
  <si>
    <t xml:space="preserve">IZVOR 5.4.1 - POMOĆI PK </t>
  </si>
  <si>
    <t xml:space="preserve">IZVOR 5.4.2 - POMOĆI PK - PRENESENA SREDSTVA </t>
  </si>
  <si>
    <t>Grafičke i tiskarske usluge, usluge kopiranja i uvezivanja i sl.</t>
  </si>
  <si>
    <t>IZVOR 6.2.1 - DONACIJE PK</t>
  </si>
  <si>
    <t>AKTIVNOST: IZGRADNJA I UREĐENJE OBJEKATA, NABAVA I ODRŽAV. OPREME</t>
  </si>
  <si>
    <t>Postrojenja i oprema</t>
  </si>
  <si>
    <t>Oprema za održavanje i zaštitu</t>
  </si>
  <si>
    <t>IZVOR 4.4.1 - PRIHODI ZA POSEBNE NAMJENE -DECENTRALIZACIJA</t>
  </si>
  <si>
    <t>Uređaji, strojevi i oprema za posebne namjene</t>
  </si>
  <si>
    <t>Naknade građanima i kućanstvima na temelju osig. i dr. naknade</t>
  </si>
  <si>
    <t>TEKUĆI PROJEKT: ERASMUS +</t>
  </si>
  <si>
    <t>IZVOR 5.5.1 - POMOCI EU ZA PK</t>
  </si>
  <si>
    <t>IZVOR 1.1.1- OPĆI PRIHODI I PRIMICI</t>
  </si>
  <si>
    <t>Plaće za prekovremeni rad</t>
  </si>
  <si>
    <t>UKUPNI PRIHODI</t>
  </si>
  <si>
    <t>INDEKS
4/3</t>
  </si>
  <si>
    <t>INDEKS
4/2</t>
  </si>
  <si>
    <t xml:space="preserve">OSTVARENJE/IZVRŠENJE 
1.-12.2022. </t>
  </si>
  <si>
    <t xml:space="preserve">OSTVARENJE/IZVRŠENJE 
1.-12.2023. </t>
  </si>
  <si>
    <t>PROGRAM: SREDNJOŠKOLSKO OBRAZOVANJE</t>
  </si>
  <si>
    <t>PROGRAM:RAZVOJ ODGOJNO OBRAZOVNOG SUSTAVA</t>
  </si>
  <si>
    <t>IZVOR 5.4.1- POMOĆI PK</t>
  </si>
  <si>
    <t>AKTIVNOST: OPSKRBA ŠK.USTANOVA HIGIJENSKIM POTREPŠTINAMA ZA UČ.</t>
  </si>
  <si>
    <t>Ostali rashodi</t>
  </si>
  <si>
    <t>AKTIVNOST: OSOBNI POMOĆNICI I POMOĆNICI U NASTAVI</t>
  </si>
  <si>
    <t>Naknade za prijevoz, za rad na terenu i odvojeni život</t>
  </si>
  <si>
    <t>AKTIVNOST: UČIMO ZAJEDNO VI</t>
  </si>
  <si>
    <t>IZVOR 5.3.1 -POMOĆI EU</t>
  </si>
  <si>
    <t>Komunikacijska oprema</t>
  </si>
  <si>
    <t>IZVOR 5.5.2 - POMOĆI EU ZA PK - PRENESENA SREDSTVA</t>
  </si>
  <si>
    <t>Tek. prijenosi izmedu pror. korisn. istog pror. temeljem prijenosa EU sred.</t>
  </si>
  <si>
    <t>IZVOR 5.3.1- POMOĆI EU</t>
  </si>
  <si>
    <t>Pomoći iz drž. Proračuna temeljem prijenosa EU sred.</t>
  </si>
  <si>
    <t>Tekuće pomoći iz drž.pror. temeljem prijenosa EU sred.</t>
  </si>
  <si>
    <t>Prijenosi između pror. korisnika istog proračuna</t>
  </si>
  <si>
    <t>Tekući prijenosi između pror.korisnika istog proračuna</t>
  </si>
  <si>
    <t>Tek.prijenosi između pror.koris.istog proračuna temeljem prijenosa EU sredstava</t>
  </si>
  <si>
    <t>Prihodi od prodaje proiz. i robe te pruženih usluga</t>
  </si>
  <si>
    <t>Prihodi od prodaje nefinancijeske imovine</t>
  </si>
  <si>
    <t>Uređaji, strojevi i oprema za ostale namjene</t>
  </si>
  <si>
    <t>Prihodi od nefinancijske imovine</t>
  </si>
  <si>
    <t>Kamate na oročena sredstva i depozite po viđenju</t>
  </si>
  <si>
    <t>Prihodi od upravnih i admin.pristojbi, pristojbi po posebnim propisima i naknada</t>
  </si>
  <si>
    <t>Kapitalne donacije</t>
  </si>
  <si>
    <t>5=4/2*100</t>
  </si>
  <si>
    <t>6=4/3*100</t>
  </si>
  <si>
    <t>Ostale naknade troškova zaposlenima</t>
  </si>
  <si>
    <t>Pomoći od međunarodnih organizacija te institucija i tijela EU</t>
  </si>
  <si>
    <t>Napomena:  Iznosi u stupcu "OSTVARENJE/IZVRŠENJE 1.-12.2022." preračunavaju se iz kuna u eure prema fiksnom tečaju konverzije (1 EUR=7,53450 kuna) i po pravilima za preračunavanje i zaokruživanje.</t>
  </si>
  <si>
    <t>ŠKOLA LIKOVNIH UMJETNOSTI, SPLIT</t>
  </si>
  <si>
    <t>GODIŠNJI IZVJEŠTAJ O IZVRŠENJU FINANCIJSKOG PLANA ZA 2025. GOD.</t>
  </si>
  <si>
    <t xml:space="preserve">OSTVARENJE/IZVRŠENJE 
1.-12.2024. </t>
  </si>
  <si>
    <t>IZVORNI PLAN ILI REBALANS 2025.*</t>
  </si>
  <si>
    <t xml:space="preserve">OSTVARENJE/IZVRŠENJE 
1.-12.2025. </t>
  </si>
  <si>
    <t>ŠKOLA LIKOVNIH UMJETNOSTI</t>
  </si>
  <si>
    <t>IZVRŠENJE
1.-12.2024.</t>
  </si>
  <si>
    <t>IZVORNI PLAN/ REBALANS
2025.</t>
  </si>
  <si>
    <t>IZVRŠENJE
1.-12.2025.</t>
  </si>
  <si>
    <t xml:space="preserve"> IZVRŠENJE 
1.-12.2024. </t>
  </si>
  <si>
    <t xml:space="preserve">IZVRŠENJE 
1.-12.2025. </t>
  </si>
  <si>
    <t>09 Obrazovanje</t>
  </si>
  <si>
    <t>AKTIVNOST: UČIMO ZAJEDNO VII</t>
  </si>
  <si>
    <t>IZVOR 5.1.1 -POMOĆI</t>
  </si>
  <si>
    <t>Prihodi za posebne namjene- DECENTALIZACIJA</t>
  </si>
  <si>
    <t>Rashodi za nabavu prizvedene dugotrajne opreme</t>
  </si>
  <si>
    <t>Rashodi za opremu</t>
  </si>
  <si>
    <t>AKTIVNOST: NABAVA UDŽBENIKA I DRUGIH OBRAZOVNIH MATERIJALA</t>
  </si>
  <si>
    <t>Ostale naknade iz proračuna u novcu</t>
  </si>
  <si>
    <t>Naknade građanima i kućanstvima na temelju osiguranja i druge naknade</t>
  </si>
  <si>
    <t>AKTIVNOST: KNJIŽNIČNA GRAĐA U ŠKOLSKIM KNJIŽNICAMA</t>
  </si>
  <si>
    <t>IZVOR 1.1.1 - OPĆI PRIHODI I PRIMICI</t>
  </si>
  <si>
    <t>IZVOR 5.4.1 - RAD S DAROVITIM UČENICIMA</t>
  </si>
  <si>
    <t>IZVOR 4.8.1 - Prihodi za posebne namjene</t>
  </si>
  <si>
    <t>IZVOR 5.4.1 - Pomoći PK</t>
  </si>
  <si>
    <t>AKTIVNOST: e-ŠKOLE</t>
  </si>
  <si>
    <t>AKTIVNOST: DANI SREDNJIH ŠKOLA</t>
  </si>
  <si>
    <t>Naknade za prijevoz s posla i na posao</t>
  </si>
  <si>
    <t>Tuzemne članarine</t>
  </si>
  <si>
    <t>Upravne i administrativne pristojbe</t>
  </si>
  <si>
    <t>Elektronski medijji</t>
  </si>
  <si>
    <t>Prihodi iz proračuna</t>
  </si>
  <si>
    <t>Prihodi za knjige</t>
  </si>
  <si>
    <t>Predsjednica Školskog odbora</t>
  </si>
  <si>
    <t>Aleksandra Dužević</t>
  </si>
  <si>
    <t>Klasa: 400-04/26-01/1</t>
  </si>
  <si>
    <t>Ur. Br.: 2181-346-01-26-3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</si>
</sst>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6" fillId="13" borderId="0" applyNumberFormat="0" applyBorder="0" applyAlignment="0" applyProtection="0"/>
    <xf numFmtId="0" fontId="25" fillId="14" borderId="6" applyNumberFormat="0" applyFont="0" applyAlignment="0" applyProtection="0"/>
    <xf numFmtId="0" fontId="27" fillId="15" borderId="0" applyNumberFormat="0" applyBorder="0" applyAlignment="0" applyProtection="0"/>
  </cellStyleXfs>
  <cellXfs count="219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6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6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0" fillId="2" borderId="0" xfId="0" applyFill="1"/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" fontId="3" fillId="0" borderId="3" xfId="0" applyNumberFormat="1" applyFont="1" applyBorder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3" fontId="6" fillId="2" borderId="0" xfId="0" applyNumberFormat="1" applyFont="1" applyFill="1" applyAlignment="1">
      <alignment horizontal="right"/>
    </xf>
    <xf numFmtId="0" fontId="9" fillId="5" borderId="3" xfId="0" quotePrefix="1" applyFont="1" applyFill="1" applyBorder="1" applyAlignment="1">
      <alignment horizontal="left" vertical="center"/>
    </xf>
    <xf numFmtId="0" fontId="11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9" fillId="6" borderId="3" xfId="0" quotePrefix="1" applyFont="1" applyFill="1" applyBorder="1" applyAlignment="1">
      <alignment horizontal="left" vertical="center"/>
    </xf>
    <xf numFmtId="0" fontId="10" fillId="6" borderId="3" xfId="0" quotePrefix="1" applyFont="1" applyFill="1" applyBorder="1" applyAlignment="1">
      <alignment horizontal="left" vertical="center"/>
    </xf>
    <xf numFmtId="0" fontId="11" fillId="6" borderId="3" xfId="0" quotePrefix="1" applyFont="1" applyFill="1" applyBorder="1" applyAlignment="1">
      <alignment horizontal="left" vertical="center"/>
    </xf>
    <xf numFmtId="0" fontId="9" fillId="6" borderId="3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vertical="center" wrapText="1"/>
    </xf>
    <xf numFmtId="0" fontId="11" fillId="7" borderId="3" xfId="0" applyFont="1" applyFill="1" applyBorder="1" applyAlignment="1">
      <alignment horizontal="left" vertical="center" wrapText="1"/>
    </xf>
    <xf numFmtId="4" fontId="1" fillId="7" borderId="3" xfId="0" applyNumberFormat="1" applyFont="1" applyFill="1" applyBorder="1"/>
    <xf numFmtId="4" fontId="1" fillId="4" borderId="3" xfId="0" applyNumberFormat="1" applyFont="1" applyFill="1" applyBorder="1"/>
    <xf numFmtId="4" fontId="3" fillId="7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4" fontId="0" fillId="6" borderId="3" xfId="0" applyNumberFormat="1" applyFill="1" applyBorder="1"/>
    <xf numFmtId="4" fontId="9" fillId="5" borderId="3" xfId="0" applyNumberFormat="1" applyFont="1" applyFill="1" applyBorder="1" applyAlignment="1">
      <alignment horizontal="right"/>
    </xf>
    <xf numFmtId="4" fontId="19" fillId="5" borderId="3" xfId="0" applyNumberFormat="1" applyFont="1" applyFill="1" applyBorder="1"/>
    <xf numFmtId="4" fontId="3" fillId="5" borderId="3" xfId="0" applyNumberFormat="1" applyFont="1" applyFill="1" applyBorder="1" applyAlignment="1">
      <alignment horizontal="right"/>
    </xf>
    <xf numFmtId="4" fontId="0" fillId="5" borderId="3" xfId="0" applyNumberFormat="1" applyFill="1" applyBorder="1"/>
    <xf numFmtId="4" fontId="1" fillId="6" borderId="3" xfId="0" applyNumberFormat="1" applyFont="1" applyFill="1" applyBorder="1"/>
    <xf numFmtId="4" fontId="0" fillId="2" borderId="3" xfId="0" applyNumberFormat="1" applyFill="1" applyBorder="1"/>
    <xf numFmtId="4" fontId="1" fillId="5" borderId="3" xfId="0" applyNumberFormat="1" applyFont="1" applyFill="1" applyBorder="1"/>
    <xf numFmtId="4" fontId="6" fillId="6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0" fontId="19" fillId="2" borderId="0" xfId="0" applyFont="1" applyFill="1"/>
    <xf numFmtId="0" fontId="11" fillId="3" borderId="3" xfId="0" applyFont="1" applyFill="1" applyBorder="1" applyAlignment="1">
      <alignment horizontal="left" vertical="center" wrapText="1"/>
    </xf>
    <xf numFmtId="2" fontId="0" fillId="6" borderId="3" xfId="0" applyNumberFormat="1" applyFill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19" fillId="5" borderId="3" xfId="0" applyNumberFormat="1" applyFont="1" applyFill="1" applyBorder="1" applyAlignment="1">
      <alignment horizontal="center"/>
    </xf>
    <xf numFmtId="2" fontId="1" fillId="7" borderId="3" xfId="0" applyNumberFormat="1" applyFont="1" applyFill="1" applyBorder="1" applyAlignment="1">
      <alignment horizontal="center"/>
    </xf>
    <xf numFmtId="2" fontId="1" fillId="4" borderId="3" xfId="0" applyNumberFormat="1" applyFont="1" applyFill="1" applyBorder="1" applyAlignment="1">
      <alignment horizontal="center"/>
    </xf>
    <xf numFmtId="2" fontId="1" fillId="6" borderId="3" xfId="0" applyNumberFormat="1" applyFont="1" applyFill="1" applyBorder="1" applyAlignment="1">
      <alignment horizontal="center"/>
    </xf>
    <xf numFmtId="4" fontId="20" fillId="7" borderId="3" xfId="0" applyNumberFormat="1" applyFont="1" applyFill="1" applyBorder="1" applyAlignment="1">
      <alignment horizontal="right"/>
    </xf>
    <xf numFmtId="4" fontId="1" fillId="3" borderId="3" xfId="0" applyNumberFormat="1" applyFont="1" applyFill="1" applyBorder="1"/>
    <xf numFmtId="2" fontId="1" fillId="3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right"/>
    </xf>
    <xf numFmtId="0" fontId="21" fillId="0" borderId="0" xfId="0" applyFont="1"/>
    <xf numFmtId="0" fontId="23" fillId="7" borderId="3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vertical="center"/>
    </xf>
    <xf numFmtId="0" fontId="23" fillId="4" borderId="3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vertical="center"/>
    </xf>
    <xf numFmtId="4" fontId="21" fillId="7" borderId="3" xfId="0" applyNumberFormat="1" applyFont="1" applyFill="1" applyBorder="1"/>
    <xf numFmtId="164" fontId="21" fillId="7" borderId="3" xfId="0" applyNumberFormat="1" applyFont="1" applyFill="1" applyBorder="1"/>
    <xf numFmtId="4" fontId="21" fillId="0" borderId="0" xfId="0" applyNumberFormat="1" applyFont="1"/>
    <xf numFmtId="0" fontId="21" fillId="0" borderId="3" xfId="0" applyFont="1" applyBorder="1"/>
    <xf numFmtId="4" fontId="21" fillId="0" borderId="3" xfId="0" applyNumberFormat="1" applyFont="1" applyBorder="1"/>
    <xf numFmtId="164" fontId="21" fillId="2" borderId="3" xfId="0" applyNumberFormat="1" applyFont="1" applyFill="1" applyBorder="1"/>
    <xf numFmtId="0" fontId="21" fillId="2" borderId="3" xfId="0" applyFont="1" applyFill="1" applyBorder="1" applyAlignment="1">
      <alignment horizontal="right" vertical="center"/>
    </xf>
    <xf numFmtId="0" fontId="21" fillId="2" borderId="3" xfId="0" applyFont="1" applyFill="1" applyBorder="1" applyAlignment="1">
      <alignment horizontal="left" vertical="center"/>
    </xf>
    <xf numFmtId="4" fontId="21" fillId="2" borderId="3" xfId="0" applyNumberFormat="1" applyFont="1" applyFill="1" applyBorder="1"/>
    <xf numFmtId="4" fontId="23" fillId="4" borderId="3" xfId="0" applyNumberFormat="1" applyFont="1" applyFill="1" applyBorder="1" applyAlignment="1">
      <alignment vertical="center"/>
    </xf>
    <xf numFmtId="0" fontId="9" fillId="9" borderId="3" xfId="0" quotePrefix="1" applyFont="1" applyFill="1" applyBorder="1" applyAlignment="1">
      <alignment horizontal="left" vertical="center"/>
    </xf>
    <xf numFmtId="4" fontId="3" fillId="9" borderId="3" xfId="0" applyNumberFormat="1" applyFont="1" applyFill="1" applyBorder="1" applyAlignment="1">
      <alignment horizontal="right"/>
    </xf>
    <xf numFmtId="4" fontId="0" fillId="9" borderId="3" xfId="0" applyNumberFormat="1" applyFill="1" applyBorder="1"/>
    <xf numFmtId="2" fontId="0" fillId="9" borderId="3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9" fillId="11" borderId="3" xfId="0" quotePrefix="1" applyFont="1" applyFill="1" applyBorder="1" applyAlignment="1">
      <alignment horizontal="left" vertical="center"/>
    </xf>
    <xf numFmtId="0" fontId="10" fillId="11" borderId="3" xfId="0" quotePrefix="1" applyFont="1" applyFill="1" applyBorder="1" applyAlignment="1">
      <alignment horizontal="left" vertical="center"/>
    </xf>
    <xf numFmtId="0" fontId="9" fillId="11" borderId="3" xfId="0" applyFont="1" applyFill="1" applyBorder="1" applyAlignment="1">
      <alignment horizontal="left" vertical="center" wrapText="1"/>
    </xf>
    <xf numFmtId="4" fontId="6" fillId="11" borderId="3" xfId="0" applyNumberFormat="1" applyFont="1" applyFill="1" applyBorder="1" applyAlignment="1">
      <alignment horizontal="right"/>
    </xf>
    <xf numFmtId="4" fontId="3" fillId="11" borderId="3" xfId="0" applyNumberFormat="1" applyFont="1" applyFill="1" applyBorder="1" applyAlignment="1">
      <alignment horizontal="right"/>
    </xf>
    <xf numFmtId="4" fontId="1" fillId="11" borderId="3" xfId="0" applyNumberFormat="1" applyFont="1" applyFill="1" applyBorder="1"/>
    <xf numFmtId="2" fontId="1" fillId="11" borderId="3" xfId="0" applyNumberFormat="1" applyFont="1" applyFill="1" applyBorder="1" applyAlignment="1">
      <alignment horizontal="center"/>
    </xf>
    <xf numFmtId="0" fontId="9" fillId="11" borderId="3" xfId="0" quotePrefix="1" applyFont="1" applyFill="1" applyBorder="1" applyAlignment="1">
      <alignment horizontal="left" vertical="center" wrapText="1"/>
    </xf>
    <xf numFmtId="4" fontId="0" fillId="11" borderId="3" xfId="0" applyNumberFormat="1" applyFill="1" applyBorder="1"/>
    <xf numFmtId="2" fontId="0" fillId="11" borderId="3" xfId="0" applyNumberFormat="1" applyFill="1" applyBorder="1" applyAlignment="1">
      <alignment horizontal="center"/>
    </xf>
    <xf numFmtId="0" fontId="9" fillId="4" borderId="3" xfId="0" quotePrefix="1" applyFont="1" applyFill="1" applyBorder="1" applyAlignment="1">
      <alignment horizontal="left" vertical="center"/>
    </xf>
    <xf numFmtId="0" fontId="9" fillId="4" borderId="3" xfId="0" quotePrefix="1" applyFont="1" applyFill="1" applyBorder="1" applyAlignment="1">
      <alignment horizontal="left" vertical="center" wrapText="1"/>
    </xf>
    <xf numFmtId="2" fontId="0" fillId="4" borderId="3" xfId="0" applyNumberFormat="1" applyFill="1" applyBorder="1" applyAlignment="1">
      <alignment horizontal="center"/>
    </xf>
    <xf numFmtId="0" fontId="9" fillId="9" borderId="3" xfId="0" quotePrefix="1" applyFont="1" applyFill="1" applyBorder="1" applyAlignment="1">
      <alignment horizontal="left" vertical="center" wrapText="1"/>
    </xf>
    <xf numFmtId="0" fontId="11" fillId="11" borderId="3" xfId="0" quotePrefix="1" applyFont="1" applyFill="1" applyBorder="1" applyAlignment="1">
      <alignment horizontal="left" vertical="center"/>
    </xf>
    <xf numFmtId="0" fontId="9" fillId="6" borderId="3" xfId="0" quotePrefix="1" applyFont="1" applyFill="1" applyBorder="1" applyAlignment="1">
      <alignment horizontal="left" vertical="center" wrapText="1"/>
    </xf>
    <xf numFmtId="4" fontId="23" fillId="4" borderId="4" xfId="0" applyNumberFormat="1" applyFont="1" applyFill="1" applyBorder="1" applyAlignment="1">
      <alignment vertical="center"/>
    </xf>
    <xf numFmtId="2" fontId="1" fillId="10" borderId="3" xfId="0" applyNumberFormat="1" applyFont="1" applyFill="1" applyBorder="1" applyAlignment="1">
      <alignment horizontal="center"/>
    </xf>
    <xf numFmtId="2" fontId="1" fillId="12" borderId="3" xfId="0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left" vertical="center" wrapText="1"/>
    </xf>
    <xf numFmtId="0" fontId="11" fillId="11" borderId="3" xfId="0" applyFont="1" applyFill="1" applyBorder="1" applyAlignment="1">
      <alignment horizontal="left" vertical="center" wrapText="1"/>
    </xf>
    <xf numFmtId="4" fontId="9" fillId="3" borderId="3" xfId="0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0" fontId="0" fillId="0" borderId="3" xfId="0" applyBorder="1"/>
    <xf numFmtId="4" fontId="21" fillId="2" borderId="6" xfId="2" applyNumberFormat="1" applyFont="1" applyFill="1"/>
    <xf numFmtId="2" fontId="21" fillId="2" borderId="6" xfId="2" applyNumberFormat="1" applyFont="1" applyFill="1"/>
    <xf numFmtId="4" fontId="21" fillId="2" borderId="7" xfId="2" applyNumberFormat="1" applyFont="1" applyFill="1" applyBorder="1"/>
    <xf numFmtId="4" fontId="26" fillId="2" borderId="0" xfId="1" applyNumberFormat="1" applyFill="1"/>
    <xf numFmtId="4" fontId="24" fillId="2" borderId="6" xfId="2" applyNumberFormat="1" applyFont="1" applyFill="1"/>
    <xf numFmtId="0" fontId="27" fillId="2" borderId="0" xfId="3" applyFill="1"/>
    <xf numFmtId="0" fontId="0" fillId="0" borderId="0" xfId="0"/>
    <xf numFmtId="4" fontId="21" fillId="7" borderId="3" xfId="0" applyNumberFormat="1" applyFont="1" applyFill="1" applyBorder="1"/>
    <xf numFmtId="164" fontId="21" fillId="7" borderId="3" xfId="0" applyNumberFormat="1" applyFont="1" applyFill="1" applyBorder="1"/>
    <xf numFmtId="0" fontId="21" fillId="0" borderId="3" xfId="0" applyFont="1" applyBorder="1"/>
    <xf numFmtId="4" fontId="21" fillId="0" borderId="3" xfId="0" applyNumberFormat="1" applyFont="1" applyBorder="1"/>
    <xf numFmtId="164" fontId="21" fillId="2" borderId="3" xfId="0" applyNumberFormat="1" applyFont="1" applyFill="1" applyBorder="1"/>
    <xf numFmtId="2" fontId="21" fillId="7" borderId="3" xfId="0" applyNumberFormat="1" applyFont="1" applyFill="1" applyBorder="1" applyAlignment="1">
      <alignment vertical="center"/>
    </xf>
    <xf numFmtId="4" fontId="21" fillId="4" borderId="3" xfId="0" applyNumberFormat="1" applyFont="1" applyFill="1" applyBorder="1"/>
    <xf numFmtId="0" fontId="21" fillId="8" borderId="3" xfId="0" applyFont="1" applyFill="1" applyBorder="1"/>
    <xf numFmtId="4" fontId="21" fillId="8" borderId="3" xfId="0" applyNumberFormat="1" applyFont="1" applyFill="1" applyBorder="1"/>
    <xf numFmtId="0" fontId="21" fillId="0" borderId="1" xfId="0" applyFont="1" applyBorder="1"/>
    <xf numFmtId="0" fontId="21" fillId="0" borderId="4" xfId="0" applyFont="1" applyBorder="1"/>
    <xf numFmtId="164" fontId="21" fillId="4" borderId="3" xfId="0" applyNumberFormat="1" applyFont="1" applyFill="1" applyBorder="1"/>
    <xf numFmtId="2" fontId="21" fillId="4" borderId="3" xfId="0" applyNumberFormat="1" applyFont="1" applyFill="1" applyBorder="1" applyAlignment="1">
      <alignment vertical="center"/>
    </xf>
    <xf numFmtId="164" fontId="21" fillId="8" borderId="3" xfId="0" applyNumberFormat="1" applyFont="1" applyFill="1" applyBorder="1"/>
    <xf numFmtId="2" fontId="21" fillId="8" borderId="3" xfId="0" applyNumberFormat="1" applyFont="1" applyFill="1" applyBorder="1" applyAlignment="1">
      <alignment vertical="center"/>
    </xf>
    <xf numFmtId="0" fontId="21" fillId="9" borderId="3" xfId="0" applyFont="1" applyFill="1" applyBorder="1"/>
    <xf numFmtId="4" fontId="21" fillId="9" borderId="3" xfId="0" applyNumberFormat="1" applyFont="1" applyFill="1" applyBorder="1"/>
    <xf numFmtId="164" fontId="21" fillId="9" borderId="3" xfId="0" applyNumberFormat="1" applyFont="1" applyFill="1" applyBorder="1"/>
    <xf numFmtId="4" fontId="24" fillId="7" borderId="3" xfId="0" applyNumberFormat="1" applyFont="1" applyFill="1" applyBorder="1"/>
    <xf numFmtId="0" fontId="23" fillId="7" borderId="3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/>
    </xf>
    <xf numFmtId="4" fontId="23" fillId="7" borderId="3" xfId="0" applyNumberFormat="1" applyFont="1" applyFill="1" applyBorder="1" applyAlignment="1">
      <alignment vertical="center"/>
    </xf>
    <xf numFmtId="4" fontId="21" fillId="2" borderId="3" xfId="0" applyNumberFormat="1" applyFont="1" applyFill="1" applyBorder="1"/>
    <xf numFmtId="0" fontId="21" fillId="2" borderId="3" xfId="0" applyFont="1" applyFill="1" applyBorder="1"/>
    <xf numFmtId="0" fontId="0" fillId="0" borderId="3" xfId="0" applyBorder="1"/>
    <xf numFmtId="4" fontId="0" fillId="0" borderId="0" xfId="0" applyNumberFormat="1"/>
    <xf numFmtId="0" fontId="21" fillId="2" borderId="0" xfId="0" applyFont="1" applyFill="1"/>
    <xf numFmtId="0" fontId="21" fillId="0" borderId="0" xfId="0" applyFont="1" applyBorder="1"/>
    <xf numFmtId="0" fontId="0" fillId="0" borderId="0" xfId="0" applyBorder="1"/>
    <xf numFmtId="4" fontId="21" fillId="2" borderId="0" xfId="2" applyNumberFormat="1" applyFont="1" applyFill="1" applyBorder="1"/>
    <xf numFmtId="164" fontId="21" fillId="2" borderId="0" xfId="0" applyNumberFormat="1" applyFont="1" applyFill="1" applyBorder="1"/>
    <xf numFmtId="4" fontId="21" fillId="0" borderId="0" xfId="0" applyNumberFormat="1" applyFont="1" applyBorder="1"/>
    <xf numFmtId="164" fontId="21" fillId="16" borderId="3" xfId="0" applyNumberFormat="1" applyFont="1" applyFill="1" applyBorder="1"/>
    <xf numFmtId="164" fontId="28" fillId="4" borderId="3" xfId="0" applyNumberFormat="1" applyFont="1" applyFill="1" applyBorder="1"/>
    <xf numFmtId="0" fontId="18" fillId="0" borderId="5" xfId="0" applyFont="1" applyBorder="1" applyAlignment="1">
      <alignment horizontal="left" wrapText="1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6" fillId="3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11" fillId="3" borderId="3" xfId="0" quotePrefix="1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3" xfId="0" quotePrefix="1" applyFont="1" applyBorder="1" applyAlignment="1">
      <alignment horizontal="center" wrapText="1"/>
    </xf>
    <xf numFmtId="0" fontId="15" fillId="0" borderId="3" xfId="0" quotePrefix="1" applyFont="1" applyBorder="1" applyAlignment="1">
      <alignment horizontal="center" wrapText="1"/>
    </xf>
    <xf numFmtId="0" fontId="11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1" fillId="0" borderId="3" xfId="0" quotePrefix="1" applyFont="1" applyBorder="1" applyAlignment="1">
      <alignment horizontal="left" vertical="center"/>
    </xf>
    <xf numFmtId="0" fontId="11" fillId="0" borderId="3" xfId="0" quotePrefix="1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left"/>
    </xf>
    <xf numFmtId="0" fontId="23" fillId="7" borderId="4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left" vertical="center"/>
    </xf>
    <xf numFmtId="0" fontId="23" fillId="7" borderId="3" xfId="0" applyFont="1" applyFill="1" applyBorder="1" applyAlignment="1">
      <alignment horizontal="left" vertical="center"/>
    </xf>
    <xf numFmtId="0" fontId="23" fillId="7" borderId="1" xfId="0" applyFont="1" applyFill="1" applyBorder="1" applyAlignment="1">
      <alignment horizontal="left" vertical="center"/>
    </xf>
    <xf numFmtId="0" fontId="23" fillId="7" borderId="4" xfId="0" applyFont="1" applyFill="1" applyBorder="1" applyAlignment="1">
      <alignment horizontal="left" vertical="center"/>
    </xf>
    <xf numFmtId="0" fontId="22" fillId="7" borderId="3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7" borderId="2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left" vertical="center"/>
    </xf>
    <xf numFmtId="0" fontId="22" fillId="7" borderId="4" xfId="0" applyFont="1" applyFill="1" applyBorder="1" applyAlignment="1">
      <alignment horizontal="left" vertical="center"/>
    </xf>
    <xf numFmtId="0" fontId="20" fillId="7" borderId="1" xfId="0" applyFont="1" applyFill="1" applyBorder="1" applyAlignment="1">
      <alignment horizontal="left"/>
    </xf>
    <xf numFmtId="0" fontId="20" fillId="7" borderId="4" xfId="0" applyFont="1" applyFill="1" applyBorder="1" applyAlignment="1">
      <alignment horizontal="left"/>
    </xf>
    <xf numFmtId="0" fontId="22" fillId="7" borderId="1" xfId="0" applyFont="1" applyFill="1" applyBorder="1" applyAlignment="1">
      <alignment horizontal="left"/>
    </xf>
    <xf numFmtId="0" fontId="22" fillId="7" borderId="4" xfId="0" applyFont="1" applyFill="1" applyBorder="1" applyAlignment="1">
      <alignment horizontal="left"/>
    </xf>
    <xf numFmtId="0" fontId="11" fillId="0" borderId="0" xfId="0" applyFont="1" applyAlignment="1">
      <alignment vertical="top"/>
    </xf>
    <xf numFmtId="0" fontId="0" fillId="0" borderId="0" xfId="0" applyFont="1"/>
    <xf numFmtId="0" fontId="29" fillId="0" borderId="0" xfId="0" applyFont="1"/>
    <xf numFmtId="0" fontId="1" fillId="0" borderId="0" xfId="0" applyFont="1" applyAlignment="1">
      <alignment vertical="top"/>
    </xf>
  </cellXfs>
  <cellStyles count="4">
    <cellStyle name="Bilješka" xfId="2" builtinId="10"/>
    <cellStyle name="Dobro" xfId="3" builtinId="26"/>
    <cellStyle name="Loše" xfId="1" builtinId="27"/>
    <cellStyle name="Normalno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topLeftCell="A13" zoomScale="70" zoomScaleNormal="70" workbookViewId="0">
      <selection activeCell="E45" sqref="E45"/>
    </sheetView>
  </sheetViews>
  <sheetFormatPr defaultRowHeight="14.4" x14ac:dyDescent="0.3"/>
  <cols>
    <col min="6" max="9" width="25.33203125" customWidth="1"/>
    <col min="10" max="10" width="9.109375" customWidth="1"/>
  </cols>
  <sheetData>
    <row r="1" spans="1:11" x14ac:dyDescent="0.3">
      <c r="A1" s="217">
        <v>18299</v>
      </c>
      <c r="B1" s="217" t="s">
        <v>196</v>
      </c>
      <c r="C1" s="216"/>
      <c r="D1" s="216"/>
      <c r="E1" s="216"/>
    </row>
    <row r="2" spans="1:11" ht="42" customHeight="1" x14ac:dyDescent="0.3">
      <c r="B2" s="177" t="s">
        <v>197</v>
      </c>
      <c r="C2" s="177"/>
      <c r="D2" s="177"/>
      <c r="E2" s="177"/>
      <c r="F2" s="177"/>
      <c r="G2" s="177"/>
      <c r="H2" s="177"/>
      <c r="I2" s="177"/>
      <c r="J2" s="177"/>
      <c r="K2" s="177"/>
    </row>
    <row r="3" spans="1:11" ht="18" customHeight="1" x14ac:dyDescent="0.25">
      <c r="B3" s="2"/>
      <c r="C3" s="2"/>
      <c r="D3" s="2"/>
      <c r="E3" s="2"/>
      <c r="F3" s="2"/>
      <c r="G3" s="2"/>
      <c r="H3" s="2"/>
      <c r="I3" s="2"/>
      <c r="J3" s="2"/>
    </row>
    <row r="4" spans="1:11" ht="18" customHeight="1" x14ac:dyDescent="0.25">
      <c r="B4" s="2"/>
      <c r="C4" s="2"/>
      <c r="D4" s="2"/>
      <c r="E4" s="2"/>
      <c r="F4" s="2"/>
      <c r="G4" s="2"/>
      <c r="H4" s="2"/>
      <c r="I4" s="2"/>
      <c r="J4" s="2"/>
    </row>
    <row r="5" spans="1:11" ht="15.6" x14ac:dyDescent="0.3">
      <c r="B5" s="177" t="s">
        <v>8</v>
      </c>
      <c r="C5" s="177"/>
      <c r="D5" s="177"/>
      <c r="E5" s="177"/>
      <c r="F5" s="177"/>
      <c r="G5" s="177"/>
      <c r="H5" s="177"/>
      <c r="I5" s="183"/>
      <c r="J5" s="183"/>
    </row>
    <row r="6" spans="1:11" ht="36" customHeight="1" x14ac:dyDescent="0.3">
      <c r="B6" s="184"/>
      <c r="C6" s="184"/>
      <c r="D6" s="184"/>
      <c r="E6" s="2"/>
      <c r="F6" s="2"/>
      <c r="G6" s="2"/>
      <c r="H6" s="2"/>
      <c r="I6" s="3"/>
      <c r="J6" s="3"/>
    </row>
    <row r="7" spans="1:11" ht="18" customHeight="1" x14ac:dyDescent="0.3">
      <c r="B7" s="177" t="s">
        <v>32</v>
      </c>
      <c r="C7" s="185"/>
      <c r="D7" s="185"/>
      <c r="E7" s="185"/>
      <c r="F7" s="185"/>
      <c r="G7" s="185"/>
      <c r="H7" s="185"/>
      <c r="I7" s="185"/>
      <c r="J7" s="185"/>
    </row>
    <row r="8" spans="1:11" ht="18" customHeight="1" x14ac:dyDescent="0.25">
      <c r="B8" s="24"/>
      <c r="C8" s="25"/>
      <c r="D8" s="25"/>
      <c r="E8" s="25"/>
      <c r="F8" s="25"/>
      <c r="G8" s="25"/>
      <c r="H8" s="25"/>
      <c r="I8" s="25"/>
      <c r="J8" s="25"/>
    </row>
    <row r="9" spans="1:11" x14ac:dyDescent="0.3">
      <c r="B9" s="165" t="s">
        <v>38</v>
      </c>
      <c r="C9" s="165"/>
      <c r="D9" s="165"/>
      <c r="E9" s="165"/>
      <c r="F9" s="165"/>
      <c r="G9" s="4"/>
      <c r="H9" s="4"/>
      <c r="I9" s="4"/>
      <c r="J9" s="16"/>
    </row>
    <row r="10" spans="1:11" ht="26.4" x14ac:dyDescent="0.3">
      <c r="B10" s="178" t="s">
        <v>6</v>
      </c>
      <c r="C10" s="178"/>
      <c r="D10" s="178"/>
      <c r="E10" s="178"/>
      <c r="F10" s="178"/>
      <c r="G10" s="18" t="s">
        <v>198</v>
      </c>
      <c r="H10" s="1" t="s">
        <v>199</v>
      </c>
      <c r="I10" s="18" t="s">
        <v>200</v>
      </c>
      <c r="J10" s="1" t="s">
        <v>10</v>
      </c>
      <c r="K10" s="1" t="s">
        <v>22</v>
      </c>
    </row>
    <row r="11" spans="1:11" s="21" customFormat="1" ht="11.25" x14ac:dyDescent="0.2">
      <c r="B11" s="179">
        <v>1</v>
      </c>
      <c r="C11" s="179"/>
      <c r="D11" s="179"/>
      <c r="E11" s="179"/>
      <c r="F11" s="179"/>
      <c r="G11" s="20">
        <v>2</v>
      </c>
      <c r="H11" s="19">
        <v>3</v>
      </c>
      <c r="I11" s="19">
        <v>4</v>
      </c>
      <c r="J11" s="19" t="s">
        <v>191</v>
      </c>
      <c r="K11" s="19" t="s">
        <v>192</v>
      </c>
    </row>
    <row r="12" spans="1:11" ht="15" x14ac:dyDescent="0.25">
      <c r="B12" s="180" t="s">
        <v>0</v>
      </c>
      <c r="C12" s="176"/>
      <c r="D12" s="176"/>
      <c r="E12" s="176"/>
      <c r="F12" s="181"/>
      <c r="G12" s="31">
        <f>SUM(G13:G14)</f>
        <v>1375142.54</v>
      </c>
      <c r="H12" s="31">
        <f>SUM(H13:H14)</f>
        <v>1491796.84</v>
      </c>
      <c r="I12" s="31">
        <f>SUM(I13:I14)</f>
        <v>1500198.17</v>
      </c>
      <c r="J12" s="31">
        <f t="shared" ref="J12:J17" si="0">IFERROR(I12/G12*100,"")</f>
        <v>109.09401217418522</v>
      </c>
      <c r="K12" s="31">
        <f t="shared" ref="K12:K17" si="1">IFERROR(I12/H12*100,"")</f>
        <v>100.56316850758309</v>
      </c>
    </row>
    <row r="13" spans="1:11" ht="15" x14ac:dyDescent="0.25">
      <c r="B13" s="173" t="s">
        <v>25</v>
      </c>
      <c r="C13" s="174"/>
      <c r="D13" s="174"/>
      <c r="E13" s="174"/>
      <c r="F13" s="182"/>
      <c r="G13" s="33">
        <v>1375142.54</v>
      </c>
      <c r="H13" s="33">
        <v>1491796.84</v>
      </c>
      <c r="I13" s="33">
        <v>1500198.17</v>
      </c>
      <c r="J13" s="29">
        <f t="shared" si="0"/>
        <v>109.09401217418522</v>
      </c>
      <c r="K13" s="29">
        <f t="shared" si="1"/>
        <v>100.56316850758309</v>
      </c>
    </row>
    <row r="14" spans="1:11" ht="15" x14ac:dyDescent="0.25">
      <c r="B14" s="186" t="s">
        <v>26</v>
      </c>
      <c r="C14" s="182"/>
      <c r="D14" s="182"/>
      <c r="E14" s="182"/>
      <c r="F14" s="182"/>
      <c r="G14" s="33">
        <v>0</v>
      </c>
      <c r="H14" s="33">
        <v>0</v>
      </c>
      <c r="I14" s="33">
        <v>0</v>
      </c>
      <c r="J14" s="29" t="str">
        <f t="shared" si="0"/>
        <v/>
      </c>
      <c r="K14" s="29" t="str">
        <f t="shared" si="1"/>
        <v/>
      </c>
    </row>
    <row r="15" spans="1:11" ht="15" x14ac:dyDescent="0.25">
      <c r="B15" s="166" t="s">
        <v>1</v>
      </c>
      <c r="C15" s="167"/>
      <c r="D15" s="167"/>
      <c r="E15" s="167"/>
      <c r="F15" s="168"/>
      <c r="G15" s="31">
        <f>SUM(G16:G17)</f>
        <v>1378336.99</v>
      </c>
      <c r="H15" s="31">
        <f>SUM(H16:H17)</f>
        <v>1531230.88</v>
      </c>
      <c r="I15" s="31">
        <f>SUM(I16:I17)</f>
        <v>1501164.62</v>
      </c>
      <c r="J15" s="31">
        <f t="shared" si="0"/>
        <v>108.91129171538813</v>
      </c>
      <c r="K15" s="31">
        <f t="shared" si="1"/>
        <v>98.0364646251126</v>
      </c>
    </row>
    <row r="16" spans="1:11" ht="15" x14ac:dyDescent="0.25">
      <c r="B16" s="187" t="s">
        <v>27</v>
      </c>
      <c r="C16" s="174"/>
      <c r="D16" s="174"/>
      <c r="E16" s="174"/>
      <c r="F16" s="174"/>
      <c r="G16" s="33">
        <v>1374625.74</v>
      </c>
      <c r="H16" s="33">
        <v>1521965.88</v>
      </c>
      <c r="I16" s="33">
        <v>1497510.53</v>
      </c>
      <c r="J16" s="29">
        <f t="shared" si="0"/>
        <v>108.939508873157</v>
      </c>
      <c r="K16" s="29">
        <f t="shared" si="1"/>
        <v>98.393173571013321</v>
      </c>
    </row>
    <row r="17" spans="2:22" ht="15" x14ac:dyDescent="0.25">
      <c r="B17" s="186" t="s">
        <v>28</v>
      </c>
      <c r="C17" s="182"/>
      <c r="D17" s="182"/>
      <c r="E17" s="182"/>
      <c r="F17" s="182"/>
      <c r="G17" s="33">
        <v>3711.25</v>
      </c>
      <c r="H17" s="33">
        <v>9265</v>
      </c>
      <c r="I17" s="33">
        <v>3654.09</v>
      </c>
      <c r="J17" s="29">
        <f t="shared" si="0"/>
        <v>98.459818120579328</v>
      </c>
      <c r="K17" s="29">
        <f t="shared" si="1"/>
        <v>39.439719373988133</v>
      </c>
    </row>
    <row r="18" spans="2:22" x14ac:dyDescent="0.3">
      <c r="B18" s="175" t="s">
        <v>36</v>
      </c>
      <c r="C18" s="176"/>
      <c r="D18" s="176"/>
      <c r="E18" s="176"/>
      <c r="F18" s="176"/>
      <c r="G18" s="31">
        <f>G12-G15</f>
        <v>-3194.4499999999534</v>
      </c>
      <c r="H18" s="31">
        <f>H12-H15</f>
        <v>-39434.039999999804</v>
      </c>
      <c r="I18" s="32">
        <f>I12-I15</f>
        <v>-966.45000000018626</v>
      </c>
      <c r="J18" s="31"/>
      <c r="K18" s="31"/>
    </row>
    <row r="19" spans="2:22" ht="18" x14ac:dyDescent="0.25">
      <c r="B19" s="2"/>
      <c r="C19" s="12"/>
      <c r="D19" s="12"/>
      <c r="E19" s="12"/>
      <c r="F19" s="12"/>
      <c r="G19" s="12"/>
      <c r="H19" s="12"/>
      <c r="I19" s="13"/>
      <c r="J19" s="13"/>
      <c r="K19" s="13"/>
    </row>
    <row r="20" spans="2:22" ht="18" customHeight="1" x14ac:dyDescent="0.3">
      <c r="B20" s="165" t="s">
        <v>35</v>
      </c>
      <c r="C20" s="165"/>
      <c r="D20" s="165"/>
      <c r="E20" s="165"/>
      <c r="F20" s="165"/>
      <c r="G20" s="12"/>
      <c r="H20" s="12"/>
      <c r="I20" s="13"/>
      <c r="J20" s="13"/>
      <c r="K20" s="13"/>
    </row>
    <row r="21" spans="2:22" ht="26.4" x14ac:dyDescent="0.3">
      <c r="B21" s="178" t="s">
        <v>6</v>
      </c>
      <c r="C21" s="178"/>
      <c r="D21" s="178"/>
      <c r="E21" s="178"/>
      <c r="F21" s="178"/>
      <c r="G21" s="18" t="s">
        <v>164</v>
      </c>
      <c r="H21" s="1" t="s">
        <v>24</v>
      </c>
      <c r="I21" s="18" t="s">
        <v>165</v>
      </c>
      <c r="J21" s="1" t="s">
        <v>10</v>
      </c>
      <c r="K21" s="1" t="s">
        <v>22</v>
      </c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2:22" s="21" customFormat="1" ht="11.25" x14ac:dyDescent="0.2">
      <c r="B22" s="179">
        <v>1</v>
      </c>
      <c r="C22" s="179"/>
      <c r="D22" s="179"/>
      <c r="E22" s="179"/>
      <c r="F22" s="179"/>
      <c r="G22" s="20">
        <v>2</v>
      </c>
      <c r="H22" s="19">
        <v>3</v>
      </c>
      <c r="I22" s="19">
        <v>4</v>
      </c>
      <c r="J22" s="19" t="s">
        <v>191</v>
      </c>
      <c r="K22" s="19" t="s">
        <v>192</v>
      </c>
    </row>
    <row r="23" spans="2:22" ht="15.75" customHeight="1" x14ac:dyDescent="0.3">
      <c r="B23" s="173" t="s">
        <v>29</v>
      </c>
      <c r="C23" s="173"/>
      <c r="D23" s="173"/>
      <c r="E23" s="173"/>
      <c r="F23" s="173"/>
      <c r="G23" s="33">
        <v>0</v>
      </c>
      <c r="H23" s="33">
        <v>0</v>
      </c>
      <c r="I23" s="33">
        <v>0</v>
      </c>
      <c r="J23" s="14"/>
      <c r="K23" s="14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  <row r="24" spans="2:22" ht="15" x14ac:dyDescent="0.25">
      <c r="B24" s="173" t="s">
        <v>30</v>
      </c>
      <c r="C24" s="174"/>
      <c r="D24" s="174"/>
      <c r="E24" s="174"/>
      <c r="F24" s="174"/>
      <c r="G24" s="33">
        <v>0</v>
      </c>
      <c r="H24" s="33">
        <v>0</v>
      </c>
      <c r="I24" s="33">
        <v>0</v>
      </c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2:22" s="28" customFormat="1" ht="15" customHeight="1" x14ac:dyDescent="0.25">
      <c r="B25" s="172" t="s">
        <v>31</v>
      </c>
      <c r="C25" s="172"/>
      <c r="D25" s="172"/>
      <c r="E25" s="172"/>
      <c r="F25" s="172"/>
      <c r="G25" s="31"/>
      <c r="H25" s="31"/>
      <c r="I25" s="31"/>
      <c r="J25" s="15"/>
      <c r="K25" s="15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2:22" s="28" customFormat="1" ht="15" customHeight="1" x14ac:dyDescent="0.25">
      <c r="B26" s="34"/>
      <c r="C26" s="34"/>
      <c r="D26" s="34"/>
      <c r="E26" s="34"/>
      <c r="F26" s="34"/>
      <c r="G26" s="35"/>
      <c r="H26" s="35"/>
      <c r="I26" s="35"/>
      <c r="J26" s="35"/>
      <c r="K26" s="35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2:22" s="28" customFormat="1" ht="15" customHeight="1" x14ac:dyDescent="0.3">
      <c r="B27" s="172" t="s">
        <v>33</v>
      </c>
      <c r="C27" s="172"/>
      <c r="D27" s="172"/>
      <c r="E27" s="172"/>
      <c r="F27" s="172"/>
      <c r="G27" s="122">
        <v>6962.32</v>
      </c>
      <c r="H27" s="31"/>
      <c r="I27" s="121"/>
      <c r="J27" s="15"/>
      <c r="K27" s="15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2:22" x14ac:dyDescent="0.3">
      <c r="B28" s="175" t="s">
        <v>37</v>
      </c>
      <c r="C28" s="176"/>
      <c r="D28" s="176"/>
      <c r="E28" s="176"/>
      <c r="F28" s="176"/>
      <c r="G28" s="122">
        <v>13807.91</v>
      </c>
      <c r="H28" s="31"/>
      <c r="I28" s="121"/>
      <c r="J28" s="15"/>
      <c r="K28" s="15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</row>
    <row r="29" spans="2:22" ht="11.25" customHeight="1" x14ac:dyDescent="0.3">
      <c r="B29" s="9"/>
      <c r="C29" s="10"/>
      <c r="D29" s="10"/>
      <c r="E29" s="10"/>
      <c r="F29" s="10"/>
      <c r="G29" s="11"/>
      <c r="H29" s="11"/>
      <c r="I29" s="11"/>
      <c r="J29" s="11"/>
    </row>
    <row r="30" spans="2:22" ht="8.25" customHeight="1" x14ac:dyDescent="0.3"/>
    <row r="31" spans="2:22" ht="19.2" customHeight="1" x14ac:dyDescent="0.3">
      <c r="B31" s="171"/>
      <c r="C31" s="171"/>
      <c r="D31" s="171"/>
      <c r="E31" s="171"/>
      <c r="F31" s="171"/>
      <c r="G31" s="171"/>
      <c r="H31" s="171"/>
      <c r="I31" s="171"/>
      <c r="J31" s="171"/>
      <c r="K31" s="171"/>
    </row>
    <row r="32" spans="2:22" ht="6" customHeight="1" x14ac:dyDescent="0.3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2:11" x14ac:dyDescent="0.3">
      <c r="B33" s="169" t="s">
        <v>195</v>
      </c>
      <c r="C33" s="169"/>
      <c r="D33" s="169"/>
      <c r="E33" s="169"/>
      <c r="F33" s="169"/>
      <c r="G33" s="169"/>
      <c r="H33" s="169"/>
      <c r="I33" s="169"/>
      <c r="J33" s="169"/>
      <c r="K33" s="169"/>
    </row>
    <row r="34" spans="2:11" x14ac:dyDescent="0.3">
      <c r="B34" s="169"/>
      <c r="C34" s="169"/>
      <c r="D34" s="169"/>
      <c r="E34" s="169"/>
      <c r="F34" s="169"/>
      <c r="G34" s="169"/>
      <c r="H34" s="169"/>
      <c r="I34" s="169"/>
      <c r="J34" s="169"/>
      <c r="K34" s="169"/>
    </row>
    <row r="35" spans="2:11" ht="30.6" customHeight="1" x14ac:dyDescent="0.3">
      <c r="B35" s="23"/>
      <c r="C35" s="23"/>
      <c r="D35" s="23"/>
      <c r="E35" s="23"/>
      <c r="F35" s="23"/>
      <c r="G35" s="23"/>
      <c r="H35" s="23"/>
      <c r="I35" s="23"/>
      <c r="J35" s="23"/>
    </row>
    <row r="36" spans="2:11" ht="18.600000000000001" customHeight="1" x14ac:dyDescent="0.3">
      <c r="B36" s="215" t="s">
        <v>229</v>
      </c>
      <c r="C36" s="215"/>
      <c r="D36" s="215"/>
      <c r="E36" s="215"/>
      <c r="F36" s="215"/>
      <c r="G36" s="215"/>
      <c r="H36" s="215"/>
      <c r="I36" s="215"/>
      <c r="J36" s="215"/>
      <c r="K36" s="215"/>
    </row>
    <row r="37" spans="2:11" ht="12.75" customHeight="1" x14ac:dyDescent="0.3">
      <c r="B37" s="215" t="s">
        <v>230</v>
      </c>
      <c r="C37" s="215"/>
      <c r="D37" s="215"/>
      <c r="E37" s="215"/>
      <c r="F37" s="215"/>
      <c r="G37" s="215"/>
      <c r="H37" s="215"/>
      <c r="I37" s="215"/>
      <c r="J37" s="215"/>
      <c r="K37" s="215"/>
    </row>
    <row r="38" spans="2:11" ht="27.6" customHeight="1" x14ac:dyDescent="0.3">
      <c r="B38" s="170"/>
      <c r="C38" s="170"/>
      <c r="D38" s="170"/>
      <c r="E38" s="170"/>
      <c r="F38" s="170"/>
      <c r="G38" s="170"/>
      <c r="H38" s="170"/>
      <c r="I38" s="170"/>
      <c r="J38" s="170"/>
    </row>
    <row r="39" spans="2:11" ht="15" customHeight="1" x14ac:dyDescent="0.3">
      <c r="B39" s="218" t="s">
        <v>231</v>
      </c>
      <c r="C39" s="218"/>
      <c r="D39" s="218"/>
      <c r="E39" s="218"/>
      <c r="F39" s="218"/>
      <c r="G39" s="218"/>
      <c r="H39" s="218"/>
      <c r="I39" s="218"/>
      <c r="J39" s="218"/>
      <c r="K39" s="218"/>
    </row>
    <row r="40" spans="2:11" x14ac:dyDescent="0.3">
      <c r="B40" s="218" t="s">
        <v>232</v>
      </c>
      <c r="C40" s="218"/>
      <c r="D40" s="218"/>
      <c r="E40" s="218"/>
      <c r="F40" s="218"/>
      <c r="G40" s="218"/>
      <c r="H40" s="218"/>
      <c r="I40" s="218"/>
      <c r="J40" s="218"/>
      <c r="K40" s="218"/>
    </row>
  </sheetData>
  <mergeCells count="26">
    <mergeCell ref="B2:K2"/>
    <mergeCell ref="B9:F9"/>
    <mergeCell ref="B21:F21"/>
    <mergeCell ref="B22:F22"/>
    <mergeCell ref="B23:F23"/>
    <mergeCell ref="B11:F11"/>
    <mergeCell ref="B12:F12"/>
    <mergeCell ref="B13:F13"/>
    <mergeCell ref="B5:J5"/>
    <mergeCell ref="B10:F10"/>
    <mergeCell ref="B6:D6"/>
    <mergeCell ref="B7:J7"/>
    <mergeCell ref="B14:F14"/>
    <mergeCell ref="B18:F18"/>
    <mergeCell ref="B16:F16"/>
    <mergeCell ref="B17:F17"/>
    <mergeCell ref="B20:F20"/>
    <mergeCell ref="B15:F15"/>
    <mergeCell ref="B33:K34"/>
    <mergeCell ref="B38:F38"/>
    <mergeCell ref="G38:J38"/>
    <mergeCell ref="B31:K31"/>
    <mergeCell ref="B25:F25"/>
    <mergeCell ref="B24:F24"/>
    <mergeCell ref="B27:F27"/>
    <mergeCell ref="B28:F28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1"/>
  <sheetViews>
    <sheetView topLeftCell="A85" zoomScale="85" zoomScaleNormal="85" workbookViewId="0">
      <selection activeCell="K50" sqref="K50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5.44140625" bestFit="1" customWidth="1"/>
    <col min="5" max="5" width="6.33203125" customWidth="1"/>
    <col min="6" max="6" width="47.109375" customWidth="1"/>
    <col min="7" max="9" width="25.33203125" customWidth="1"/>
    <col min="10" max="11" width="15.6640625" customWidth="1"/>
    <col min="14" max="14" width="17.5546875" customWidth="1"/>
  </cols>
  <sheetData>
    <row r="1" spans="1:11" x14ac:dyDescent="0.3">
      <c r="A1" s="80">
        <v>18299</v>
      </c>
      <c r="B1" s="80" t="s">
        <v>201</v>
      </c>
    </row>
    <row r="2" spans="1:11" ht="18" customHeight="1" x14ac:dyDescent="0.25">
      <c r="B2" s="2"/>
      <c r="C2" s="2"/>
      <c r="D2" s="2"/>
      <c r="E2" s="2"/>
      <c r="F2" s="2"/>
      <c r="G2" s="2"/>
      <c r="H2" s="2"/>
      <c r="I2" s="2"/>
      <c r="J2" s="2"/>
    </row>
    <row r="3" spans="1:11" ht="15.75" customHeight="1" x14ac:dyDescent="0.3">
      <c r="B3" s="177" t="s">
        <v>8</v>
      </c>
      <c r="C3" s="177"/>
      <c r="D3" s="177"/>
      <c r="E3" s="177"/>
      <c r="F3" s="177"/>
      <c r="G3" s="177"/>
      <c r="H3" s="177"/>
      <c r="I3" s="177"/>
      <c r="J3" s="177"/>
      <c r="K3" s="177"/>
    </row>
    <row r="4" spans="1:11" ht="18" x14ac:dyDescent="0.25">
      <c r="B4" s="2"/>
      <c r="C4" s="2"/>
      <c r="D4" s="2"/>
      <c r="E4" s="2"/>
      <c r="F4" s="2"/>
      <c r="G4" s="2"/>
      <c r="H4" s="2"/>
      <c r="I4" s="3"/>
      <c r="J4" s="3"/>
    </row>
    <row r="5" spans="1:11" ht="18" customHeight="1" x14ac:dyDescent="0.3">
      <c r="B5" s="177" t="s">
        <v>34</v>
      </c>
      <c r="C5" s="177"/>
      <c r="D5" s="177"/>
      <c r="E5" s="177"/>
      <c r="F5" s="177"/>
      <c r="G5" s="177"/>
      <c r="H5" s="177"/>
      <c r="I5" s="177"/>
      <c r="J5" s="177"/>
      <c r="K5" s="177"/>
    </row>
    <row r="6" spans="1:11" ht="18" x14ac:dyDescent="0.25">
      <c r="B6" s="2"/>
      <c r="C6" s="2"/>
      <c r="D6" s="2"/>
      <c r="E6" s="2"/>
      <c r="F6" s="2"/>
      <c r="G6" s="2"/>
      <c r="H6" s="2"/>
      <c r="I6" s="3"/>
      <c r="J6" s="3"/>
    </row>
    <row r="7" spans="1:11" ht="15.75" customHeight="1" x14ac:dyDescent="0.3">
      <c r="B7" s="177" t="s">
        <v>11</v>
      </c>
      <c r="C7" s="177"/>
      <c r="D7" s="177"/>
      <c r="E7" s="177"/>
      <c r="F7" s="177"/>
      <c r="G7" s="177"/>
      <c r="H7" s="177"/>
      <c r="I7" s="177"/>
      <c r="J7" s="177"/>
      <c r="K7" s="177"/>
    </row>
    <row r="8" spans="1:11" ht="18" x14ac:dyDescent="0.25">
      <c r="B8" s="2"/>
      <c r="C8" s="2"/>
      <c r="D8" s="2"/>
      <c r="E8" s="2"/>
      <c r="F8" s="2"/>
      <c r="G8" s="2"/>
      <c r="H8" s="2"/>
      <c r="I8" s="3"/>
      <c r="J8" s="3"/>
    </row>
    <row r="9" spans="1:11" ht="32.25" customHeight="1" x14ac:dyDescent="0.3">
      <c r="B9" s="188" t="s">
        <v>6</v>
      </c>
      <c r="C9" s="189"/>
      <c r="D9" s="189"/>
      <c r="E9" s="189"/>
      <c r="F9" s="190"/>
      <c r="G9" s="26" t="s">
        <v>198</v>
      </c>
      <c r="H9" s="26" t="s">
        <v>199</v>
      </c>
      <c r="I9" s="26" t="s">
        <v>200</v>
      </c>
      <c r="J9" s="26" t="s">
        <v>10</v>
      </c>
      <c r="K9" s="26" t="s">
        <v>22</v>
      </c>
    </row>
    <row r="10" spans="1:11" ht="15" x14ac:dyDescent="0.25">
      <c r="A10" s="21"/>
      <c r="B10" s="191">
        <v>1</v>
      </c>
      <c r="C10" s="192"/>
      <c r="D10" s="192"/>
      <c r="E10" s="192"/>
      <c r="F10" s="193"/>
      <c r="G10" s="27">
        <v>2</v>
      </c>
      <c r="H10" s="27">
        <v>3</v>
      </c>
      <c r="I10" s="27">
        <v>4</v>
      </c>
      <c r="J10" s="27" t="s">
        <v>191</v>
      </c>
      <c r="K10" s="27" t="s">
        <v>192</v>
      </c>
    </row>
    <row r="11" spans="1:11" ht="15" x14ac:dyDescent="0.25">
      <c r="A11" s="28"/>
      <c r="B11" s="49"/>
      <c r="C11" s="49"/>
      <c r="D11" s="49"/>
      <c r="E11" s="49"/>
      <c r="F11" s="49" t="s">
        <v>23</v>
      </c>
      <c r="G11" s="65">
        <f>G12+G40</f>
        <v>1375142.54</v>
      </c>
      <c r="H11" s="65">
        <f>H12+H40</f>
        <v>1491796.8399999999</v>
      </c>
      <c r="I11" s="50">
        <f>I12+I40</f>
        <v>1500198.1700000002</v>
      </c>
      <c r="J11" s="73">
        <f>(I11/G11)*100</f>
        <v>109.09401217418524</v>
      </c>
      <c r="K11" s="73">
        <f t="shared" ref="K11:K43" si="0">IFERROR(I11/H11*100,"")</f>
        <v>100.56316850758313</v>
      </c>
    </row>
    <row r="12" spans="1:11" ht="15.75" customHeight="1" x14ac:dyDescent="0.25">
      <c r="A12" s="28"/>
      <c r="B12" s="46">
        <v>6</v>
      </c>
      <c r="C12" s="46"/>
      <c r="D12" s="46"/>
      <c r="E12" s="46"/>
      <c r="F12" s="46" t="s">
        <v>2</v>
      </c>
      <c r="G12" s="64">
        <f>G13+G24+G27+G30+G36</f>
        <v>1375142.54</v>
      </c>
      <c r="H12" s="64">
        <f>H13+H24+H27+H30+H36</f>
        <v>1491796.8399999999</v>
      </c>
      <c r="I12" s="51">
        <f>I13+I24+I27+I30+I36</f>
        <v>1500198.1700000002</v>
      </c>
      <c r="J12" s="74">
        <f>(I12/G12)*100</f>
        <v>109.09401217418524</v>
      </c>
      <c r="K12" s="74">
        <f t="shared" si="0"/>
        <v>100.56316850758313</v>
      </c>
    </row>
    <row r="13" spans="1:11" ht="26.4" x14ac:dyDescent="0.3">
      <c r="A13" s="28"/>
      <c r="B13" s="40"/>
      <c r="C13" s="41">
        <v>63</v>
      </c>
      <c r="D13" s="41"/>
      <c r="E13" s="41"/>
      <c r="F13" s="41" t="s">
        <v>14</v>
      </c>
      <c r="G13" s="63">
        <f>G14+G16+G19+G21</f>
        <v>1232252.1200000001</v>
      </c>
      <c r="H13" s="54">
        <v>1316180.46</v>
      </c>
      <c r="I13" s="60">
        <f>I16+I19+I21</f>
        <v>1324111.1000000001</v>
      </c>
      <c r="J13" s="118">
        <f>(I13/G13)*100</f>
        <v>107.45456051639822</v>
      </c>
      <c r="K13" s="75">
        <f t="shared" si="0"/>
        <v>100.60254959262957</v>
      </c>
    </row>
    <row r="14" spans="1:11" ht="26.4" x14ac:dyDescent="0.3">
      <c r="A14" s="28"/>
      <c r="B14" s="120"/>
      <c r="C14" s="102"/>
      <c r="D14" s="102">
        <v>632</v>
      </c>
      <c r="E14" s="102"/>
      <c r="F14" s="102" t="s">
        <v>194</v>
      </c>
      <c r="G14" s="103">
        <f>G15</f>
        <v>0</v>
      </c>
      <c r="H14" s="104"/>
      <c r="I14" s="108">
        <v>0</v>
      </c>
      <c r="J14" s="109">
        <v>0</v>
      </c>
      <c r="K14" s="106"/>
    </row>
    <row r="15" spans="1:11" x14ac:dyDescent="0.3">
      <c r="A15" s="28"/>
      <c r="B15" s="119"/>
      <c r="C15" s="7"/>
      <c r="D15" s="7"/>
      <c r="E15" s="7">
        <v>6323</v>
      </c>
      <c r="F15" s="7" t="s">
        <v>120</v>
      </c>
      <c r="G15" s="79">
        <v>0</v>
      </c>
      <c r="H15" s="29"/>
      <c r="I15" s="61">
        <v>0</v>
      </c>
      <c r="J15" s="70">
        <v>0</v>
      </c>
      <c r="K15" s="99"/>
    </row>
    <row r="16" spans="1:11" x14ac:dyDescent="0.3">
      <c r="A16" s="28"/>
      <c r="B16" s="100"/>
      <c r="C16" s="100"/>
      <c r="D16" s="100">
        <v>636</v>
      </c>
      <c r="E16" s="100"/>
      <c r="F16" s="100" t="s">
        <v>39</v>
      </c>
      <c r="G16" s="104">
        <f>SUM(G17:G18)</f>
        <v>1211228.78</v>
      </c>
      <c r="H16" s="104"/>
      <c r="I16" s="108">
        <f>I17+I18</f>
        <v>1309874.5900000001</v>
      </c>
      <c r="J16" s="109">
        <f>(I16/G16)*100</f>
        <v>108.14427560084891</v>
      </c>
      <c r="K16" s="109" t="str">
        <f t="shared" si="0"/>
        <v/>
      </c>
    </row>
    <row r="17" spans="1:11" x14ac:dyDescent="0.3">
      <c r="A17" s="28"/>
      <c r="B17" s="5"/>
      <c r="C17" s="5"/>
      <c r="D17" s="5"/>
      <c r="E17" s="5">
        <v>6361</v>
      </c>
      <c r="F17" s="5" t="s">
        <v>40</v>
      </c>
      <c r="G17" s="29">
        <v>1211228.78</v>
      </c>
      <c r="H17" s="29"/>
      <c r="I17" s="61">
        <v>1309874.5900000001</v>
      </c>
      <c r="J17" s="70">
        <f>(I17/G17)*100</f>
        <v>108.14427560084891</v>
      </c>
      <c r="K17" s="70" t="str">
        <f t="shared" si="0"/>
        <v/>
      </c>
    </row>
    <row r="18" spans="1:11" x14ac:dyDescent="0.3">
      <c r="A18" s="28"/>
      <c r="B18" s="5"/>
      <c r="C18" s="5"/>
      <c r="D18" s="5"/>
      <c r="E18" s="5">
        <v>6362</v>
      </c>
      <c r="F18" s="5" t="s">
        <v>70</v>
      </c>
      <c r="G18" s="29">
        <v>0</v>
      </c>
      <c r="H18" s="29"/>
      <c r="I18" s="30">
        <v>0</v>
      </c>
      <c r="J18" s="71" t="e">
        <f>(I18/G18)*100</f>
        <v>#DIV/0!</v>
      </c>
      <c r="K18" s="71" t="str">
        <f t="shared" si="0"/>
        <v/>
      </c>
    </row>
    <row r="19" spans="1:11" x14ac:dyDescent="0.3">
      <c r="A19" s="28"/>
      <c r="B19" s="100"/>
      <c r="C19" s="100"/>
      <c r="D19" s="100">
        <v>638</v>
      </c>
      <c r="E19" s="100"/>
      <c r="F19" s="100" t="s">
        <v>179</v>
      </c>
      <c r="G19" s="104">
        <f>G20</f>
        <v>7129</v>
      </c>
      <c r="H19" s="104"/>
      <c r="I19" s="108">
        <f>I20</f>
        <v>0</v>
      </c>
      <c r="J19" s="109">
        <f t="shared" ref="J19:J22" si="1">(I19/G19)*100</f>
        <v>0</v>
      </c>
      <c r="K19" s="109"/>
    </row>
    <row r="20" spans="1:11" x14ac:dyDescent="0.3">
      <c r="A20" s="28"/>
      <c r="B20" s="5"/>
      <c r="C20" s="5"/>
      <c r="D20" s="5"/>
      <c r="E20" s="5">
        <v>6381</v>
      </c>
      <c r="F20" s="5" t="s">
        <v>180</v>
      </c>
      <c r="G20" s="29">
        <v>7129</v>
      </c>
      <c r="H20" s="29"/>
      <c r="I20" s="30">
        <v>0</v>
      </c>
      <c r="J20" s="71">
        <f t="shared" si="1"/>
        <v>0</v>
      </c>
      <c r="K20" s="71"/>
    </row>
    <row r="21" spans="1:11" x14ac:dyDescent="0.3">
      <c r="A21" s="28"/>
      <c r="B21" s="100"/>
      <c r="C21" s="100"/>
      <c r="D21" s="100">
        <v>639</v>
      </c>
      <c r="E21" s="100"/>
      <c r="F21" s="100" t="s">
        <v>181</v>
      </c>
      <c r="G21" s="104">
        <f>G22+G23</f>
        <v>13894.34</v>
      </c>
      <c r="H21" s="104"/>
      <c r="I21" s="108">
        <f>I22+I23</f>
        <v>14236.51</v>
      </c>
      <c r="J21" s="109">
        <f t="shared" si="1"/>
        <v>102.4626574562016</v>
      </c>
      <c r="K21" s="109"/>
    </row>
    <row r="22" spans="1:11" x14ac:dyDescent="0.3">
      <c r="A22" s="28"/>
      <c r="B22" s="5"/>
      <c r="C22" s="5"/>
      <c r="D22" s="5"/>
      <c r="E22" s="5">
        <v>6391</v>
      </c>
      <c r="F22" s="5" t="s">
        <v>182</v>
      </c>
      <c r="G22" s="29">
        <v>5114.29</v>
      </c>
      <c r="H22" s="29"/>
      <c r="I22" s="30">
        <v>2135.48</v>
      </c>
      <c r="J22" s="71">
        <f t="shared" si="1"/>
        <v>41.755160540368266</v>
      </c>
      <c r="K22" s="71"/>
    </row>
    <row r="23" spans="1:11" ht="26.4" x14ac:dyDescent="0.3">
      <c r="A23" s="28"/>
      <c r="B23" s="5"/>
      <c r="C23" s="5"/>
      <c r="D23" s="5"/>
      <c r="E23" s="5">
        <v>6393</v>
      </c>
      <c r="F23" s="22" t="s">
        <v>183</v>
      </c>
      <c r="G23" s="29">
        <v>8780.0499999999993</v>
      </c>
      <c r="H23" s="29"/>
      <c r="I23" s="30">
        <v>12101.03</v>
      </c>
      <c r="J23" s="71">
        <v>0</v>
      </c>
      <c r="K23" s="71"/>
    </row>
    <row r="24" spans="1:11" x14ac:dyDescent="0.3">
      <c r="A24" s="28"/>
      <c r="B24" s="42"/>
      <c r="C24" s="42">
        <v>64</v>
      </c>
      <c r="D24" s="42"/>
      <c r="E24" s="42"/>
      <c r="F24" s="42" t="s">
        <v>72</v>
      </c>
      <c r="G24" s="63">
        <f>G25</f>
        <v>0</v>
      </c>
      <c r="H24" s="54">
        <v>1</v>
      </c>
      <c r="I24" s="60">
        <f>I25</f>
        <v>0</v>
      </c>
      <c r="J24" s="75" t="e">
        <f>(I24/G24)*100</f>
        <v>#DIV/0!</v>
      </c>
      <c r="K24" s="75">
        <f t="shared" si="0"/>
        <v>0</v>
      </c>
    </row>
    <row r="25" spans="1:11" x14ac:dyDescent="0.3">
      <c r="A25" s="28"/>
      <c r="B25" s="36"/>
      <c r="C25" s="36"/>
      <c r="D25" s="36">
        <v>641</v>
      </c>
      <c r="E25" s="36"/>
      <c r="F25" s="36" t="s">
        <v>187</v>
      </c>
      <c r="G25" s="58">
        <f>SUM(G26:G26)</f>
        <v>0</v>
      </c>
      <c r="H25" s="58"/>
      <c r="I25" s="62">
        <f>I26</f>
        <v>0</v>
      </c>
      <c r="J25" s="117" t="e">
        <f t="shared" ref="J25:J38" si="2">(I25/G25)*100</f>
        <v>#DIV/0!</v>
      </c>
      <c r="K25" s="70" t="str">
        <f t="shared" si="0"/>
        <v/>
      </c>
    </row>
    <row r="26" spans="1:11" x14ac:dyDescent="0.3">
      <c r="A26" s="28"/>
      <c r="B26" s="5"/>
      <c r="C26" s="5"/>
      <c r="D26" s="5"/>
      <c r="E26" s="5">
        <v>6413</v>
      </c>
      <c r="F26" s="5" t="s">
        <v>188</v>
      </c>
      <c r="G26" s="29">
        <v>0</v>
      </c>
      <c r="H26" s="29"/>
      <c r="I26" s="61">
        <v>0</v>
      </c>
      <c r="J26" s="99" t="e">
        <f t="shared" si="2"/>
        <v>#DIV/0!</v>
      </c>
      <c r="K26" s="70" t="str">
        <f t="shared" si="0"/>
        <v/>
      </c>
    </row>
    <row r="27" spans="1:11" ht="26.4" x14ac:dyDescent="0.3">
      <c r="A27" s="28"/>
      <c r="B27" s="42"/>
      <c r="C27" s="42">
        <v>65</v>
      </c>
      <c r="D27" s="42"/>
      <c r="E27" s="42"/>
      <c r="F27" s="115" t="s">
        <v>189</v>
      </c>
      <c r="G27" s="63">
        <f>G28</f>
        <v>16345.91</v>
      </c>
      <c r="H27" s="54">
        <v>16200</v>
      </c>
      <c r="I27" s="60">
        <f>I28</f>
        <v>15670.02</v>
      </c>
      <c r="J27" s="75">
        <f t="shared" si="2"/>
        <v>95.865081846162141</v>
      </c>
      <c r="K27" s="75">
        <f t="shared" si="0"/>
        <v>96.728518518518527</v>
      </c>
    </row>
    <row r="28" spans="1:11" x14ac:dyDescent="0.3">
      <c r="A28" s="28"/>
      <c r="B28" s="100"/>
      <c r="C28" s="100"/>
      <c r="D28" s="100">
        <v>652</v>
      </c>
      <c r="E28" s="100"/>
      <c r="F28" s="100" t="s">
        <v>108</v>
      </c>
      <c r="G28" s="104">
        <f>SUM(G29:G29)</f>
        <v>16345.91</v>
      </c>
      <c r="H28" s="104"/>
      <c r="I28" s="108">
        <f>I29</f>
        <v>15670.02</v>
      </c>
      <c r="J28" s="106">
        <f t="shared" si="2"/>
        <v>95.865081846162141</v>
      </c>
      <c r="K28" s="109" t="str">
        <f t="shared" si="0"/>
        <v/>
      </c>
    </row>
    <row r="29" spans="1:11" x14ac:dyDescent="0.3">
      <c r="A29" s="28"/>
      <c r="B29" s="5"/>
      <c r="C29" s="5"/>
      <c r="D29" s="5"/>
      <c r="E29" s="5">
        <v>6526</v>
      </c>
      <c r="F29" s="5" t="s">
        <v>109</v>
      </c>
      <c r="G29" s="29">
        <v>16345.91</v>
      </c>
      <c r="H29" s="29"/>
      <c r="I29" s="61">
        <v>15670.02</v>
      </c>
      <c r="J29" s="99">
        <f t="shared" si="2"/>
        <v>95.865081846162141</v>
      </c>
      <c r="K29" s="70" t="str">
        <f t="shared" si="0"/>
        <v/>
      </c>
    </row>
    <row r="30" spans="1:11" ht="26.4" x14ac:dyDescent="0.3">
      <c r="A30" s="28"/>
      <c r="B30" s="42"/>
      <c r="C30" s="42">
        <v>66</v>
      </c>
      <c r="D30" s="43"/>
      <c r="E30" s="43"/>
      <c r="F30" s="41" t="s">
        <v>15</v>
      </c>
      <c r="G30" s="63">
        <f>G31+G33</f>
        <v>2700.8900000000003</v>
      </c>
      <c r="H30" s="54">
        <v>4440</v>
      </c>
      <c r="I30" s="60">
        <f>I31+I33</f>
        <v>2836.2799999999997</v>
      </c>
      <c r="J30" s="75">
        <f t="shared" si="2"/>
        <v>105.0127920796478</v>
      </c>
      <c r="K30" s="75">
        <f t="shared" si="0"/>
        <v>63.880180180180176</v>
      </c>
    </row>
    <row r="31" spans="1:11" x14ac:dyDescent="0.3">
      <c r="A31" s="28"/>
      <c r="B31" s="100"/>
      <c r="C31" s="100"/>
      <c r="D31" s="101">
        <v>661</v>
      </c>
      <c r="E31" s="101"/>
      <c r="F31" s="102" t="s">
        <v>184</v>
      </c>
      <c r="G31" s="103">
        <f>G32</f>
        <v>1900.89</v>
      </c>
      <c r="H31" s="104"/>
      <c r="I31" s="105">
        <f>I32</f>
        <v>896.28</v>
      </c>
      <c r="J31" s="109">
        <f t="shared" si="2"/>
        <v>47.150545270899421</v>
      </c>
      <c r="K31" s="106"/>
    </row>
    <row r="32" spans="1:11" x14ac:dyDescent="0.3">
      <c r="A32" s="28"/>
      <c r="B32" s="5"/>
      <c r="C32" s="5"/>
      <c r="D32" s="6"/>
      <c r="E32" s="6">
        <v>6615</v>
      </c>
      <c r="F32" s="7" t="s">
        <v>101</v>
      </c>
      <c r="G32" s="29">
        <v>1900.89</v>
      </c>
      <c r="H32" s="29"/>
      <c r="I32" s="61">
        <v>896.28</v>
      </c>
      <c r="J32" s="70">
        <f t="shared" si="2"/>
        <v>47.150545270899421</v>
      </c>
      <c r="K32" s="99"/>
    </row>
    <row r="33" spans="1:11" x14ac:dyDescent="0.3">
      <c r="A33" s="28"/>
      <c r="B33" s="100"/>
      <c r="C33" s="114"/>
      <c r="D33" s="101">
        <v>663</v>
      </c>
      <c r="E33" s="101"/>
      <c r="F33" s="102" t="s">
        <v>41</v>
      </c>
      <c r="G33" s="103">
        <f>G34</f>
        <v>800</v>
      </c>
      <c r="H33" s="104"/>
      <c r="I33" s="108">
        <f>I34</f>
        <v>1940</v>
      </c>
      <c r="J33" s="109">
        <f t="shared" si="2"/>
        <v>242.49999999999997</v>
      </c>
      <c r="K33" s="109" t="str">
        <f t="shared" si="0"/>
        <v/>
      </c>
    </row>
    <row r="34" spans="1:11" x14ac:dyDescent="0.3">
      <c r="A34" s="28"/>
      <c r="B34" s="5"/>
      <c r="C34" s="17"/>
      <c r="D34" s="6"/>
      <c r="E34" s="6">
        <v>6631</v>
      </c>
      <c r="F34" s="7" t="s">
        <v>42</v>
      </c>
      <c r="G34" s="29">
        <v>800</v>
      </c>
      <c r="H34" s="29"/>
      <c r="I34" s="30">
        <v>1940</v>
      </c>
      <c r="J34" s="70">
        <f t="shared" si="2"/>
        <v>242.49999999999997</v>
      </c>
      <c r="K34" s="71" t="str">
        <f t="shared" si="0"/>
        <v/>
      </c>
    </row>
    <row r="35" spans="1:11" x14ac:dyDescent="0.3">
      <c r="A35" s="28"/>
      <c r="B35" s="5"/>
      <c r="C35" s="5"/>
      <c r="D35" s="6"/>
      <c r="E35" s="6">
        <v>6632</v>
      </c>
      <c r="F35" s="7" t="s">
        <v>190</v>
      </c>
      <c r="G35" s="29">
        <v>0</v>
      </c>
      <c r="H35" s="29"/>
      <c r="I35" s="30">
        <v>0</v>
      </c>
      <c r="J35" s="70">
        <v>0</v>
      </c>
      <c r="K35" s="71" t="str">
        <f t="shared" si="0"/>
        <v/>
      </c>
    </row>
    <row r="36" spans="1:11" x14ac:dyDescent="0.3">
      <c r="A36" s="28"/>
      <c r="B36" s="44"/>
      <c r="C36" s="42">
        <v>67</v>
      </c>
      <c r="D36" s="43"/>
      <c r="E36" s="43"/>
      <c r="F36" s="41" t="s">
        <v>44</v>
      </c>
      <c r="G36" s="63">
        <f>G37</f>
        <v>123843.62</v>
      </c>
      <c r="H36" s="54">
        <v>154975.38</v>
      </c>
      <c r="I36" s="60">
        <f>I37</f>
        <v>157580.77000000002</v>
      </c>
      <c r="J36" s="75">
        <f t="shared" si="2"/>
        <v>127.24173437436666</v>
      </c>
      <c r="K36" s="75">
        <f t="shared" si="0"/>
        <v>101.68116380808358</v>
      </c>
    </row>
    <row r="37" spans="1:11" x14ac:dyDescent="0.3">
      <c r="A37" s="28"/>
      <c r="B37" s="100"/>
      <c r="C37" s="100"/>
      <c r="D37" s="101">
        <v>671</v>
      </c>
      <c r="E37" s="101"/>
      <c r="F37" s="107" t="s">
        <v>44</v>
      </c>
      <c r="G37" s="104">
        <f>SUM(G38:G39)</f>
        <v>123843.62</v>
      </c>
      <c r="H37" s="104"/>
      <c r="I37" s="108">
        <f>SUM(I38:I39)</f>
        <v>157580.77000000002</v>
      </c>
      <c r="J37" s="109">
        <f t="shared" si="2"/>
        <v>127.24173437436666</v>
      </c>
      <c r="K37" s="109" t="str">
        <f t="shared" si="0"/>
        <v/>
      </c>
    </row>
    <row r="38" spans="1:11" x14ac:dyDescent="0.3">
      <c r="B38" s="5"/>
      <c r="C38" s="5"/>
      <c r="D38" s="5"/>
      <c r="E38" s="5">
        <v>6711</v>
      </c>
      <c r="F38" s="22" t="s">
        <v>45</v>
      </c>
      <c r="G38" s="29">
        <v>123843.62</v>
      </c>
      <c r="H38" s="29"/>
      <c r="I38" s="30">
        <v>31200</v>
      </c>
      <c r="J38" s="70">
        <f t="shared" si="2"/>
        <v>25.193062024511235</v>
      </c>
      <c r="K38" s="71" t="str">
        <f t="shared" si="0"/>
        <v/>
      </c>
    </row>
    <row r="39" spans="1:11" x14ac:dyDescent="0.3">
      <c r="B39" s="5"/>
      <c r="C39" s="5"/>
      <c r="D39" s="5"/>
      <c r="E39" s="5">
        <v>6712</v>
      </c>
      <c r="F39" s="22" t="s">
        <v>43</v>
      </c>
      <c r="G39" s="29">
        <v>0</v>
      </c>
      <c r="H39" s="29"/>
      <c r="I39" s="30">
        <v>126380.77</v>
      </c>
      <c r="J39" s="70">
        <v>0</v>
      </c>
      <c r="K39" s="71" t="str">
        <f t="shared" si="0"/>
        <v/>
      </c>
    </row>
    <row r="40" spans="1:11" x14ac:dyDescent="0.3">
      <c r="B40" s="110">
        <v>7</v>
      </c>
      <c r="C40" s="110"/>
      <c r="D40" s="110"/>
      <c r="E40" s="110"/>
      <c r="F40" s="111" t="s">
        <v>185</v>
      </c>
      <c r="G40" s="64">
        <f>G41</f>
        <v>0</v>
      </c>
      <c r="H40" s="64">
        <f>H41</f>
        <v>0</v>
      </c>
      <c r="I40" s="51">
        <f>I41</f>
        <v>0</v>
      </c>
      <c r="J40" s="74" t="e">
        <f>(I40/G40)*100</f>
        <v>#DIV/0!</v>
      </c>
      <c r="K40" s="112" t="e">
        <f>(I40/H40)*100</f>
        <v>#DIV/0!</v>
      </c>
    </row>
    <row r="41" spans="1:11" x14ac:dyDescent="0.3">
      <c r="B41" s="95"/>
      <c r="C41" s="95">
        <v>72</v>
      </c>
      <c r="D41" s="95"/>
      <c r="E41" s="95"/>
      <c r="F41" s="113" t="s">
        <v>125</v>
      </c>
      <c r="G41" s="96">
        <f>G42</f>
        <v>0</v>
      </c>
      <c r="H41" s="96">
        <v>0</v>
      </c>
      <c r="I41" s="97">
        <f>I42</f>
        <v>0</v>
      </c>
      <c r="J41" s="98" t="e">
        <f t="shared" ref="J41:J43" si="3">(I41/G41)*100</f>
        <v>#DIV/0!</v>
      </c>
      <c r="K41" s="98" t="e">
        <f>(I41/H41)*100</f>
        <v>#DIV/0!</v>
      </c>
    </row>
    <row r="42" spans="1:11" x14ac:dyDescent="0.3">
      <c r="B42" s="100"/>
      <c r="C42" s="100"/>
      <c r="D42" s="100">
        <v>721</v>
      </c>
      <c r="E42" s="100"/>
      <c r="F42" s="107" t="s">
        <v>126</v>
      </c>
      <c r="G42" s="104">
        <f>G43</f>
        <v>0</v>
      </c>
      <c r="H42" s="104"/>
      <c r="I42" s="108">
        <f>I43</f>
        <v>0</v>
      </c>
      <c r="J42" s="109" t="e">
        <f t="shared" si="3"/>
        <v>#DIV/0!</v>
      </c>
      <c r="K42" s="70"/>
    </row>
    <row r="43" spans="1:11" x14ac:dyDescent="0.3">
      <c r="B43" s="5"/>
      <c r="C43" s="5"/>
      <c r="D43" s="5"/>
      <c r="E43" s="5">
        <v>7211</v>
      </c>
      <c r="F43" s="22" t="s">
        <v>127</v>
      </c>
      <c r="G43" s="29">
        <v>0</v>
      </c>
      <c r="H43" s="29"/>
      <c r="I43" s="30">
        <v>0</v>
      </c>
      <c r="J43" s="70" t="e">
        <f t="shared" si="3"/>
        <v>#DIV/0!</v>
      </c>
      <c r="K43" s="71" t="str">
        <f t="shared" si="0"/>
        <v/>
      </c>
    </row>
    <row r="44" spans="1:11" ht="15.75" customHeight="1" x14ac:dyDescent="0.3"/>
    <row r="45" spans="1:11" ht="15.75" customHeight="1" x14ac:dyDescent="0.3">
      <c r="B45" s="2"/>
      <c r="C45" s="2"/>
      <c r="D45" s="2"/>
      <c r="E45" s="2"/>
      <c r="F45" s="2"/>
      <c r="G45" s="2"/>
      <c r="H45" s="2"/>
      <c r="I45" s="3"/>
      <c r="J45" s="3"/>
      <c r="K45" s="3"/>
    </row>
    <row r="46" spans="1:11" ht="33" customHeight="1" x14ac:dyDescent="0.3">
      <c r="B46" s="188" t="s">
        <v>6</v>
      </c>
      <c r="C46" s="189"/>
      <c r="D46" s="189"/>
      <c r="E46" s="189"/>
      <c r="F46" s="190"/>
      <c r="G46" s="26" t="s">
        <v>164</v>
      </c>
      <c r="H46" s="26" t="s">
        <v>24</v>
      </c>
      <c r="I46" s="26" t="s">
        <v>165</v>
      </c>
      <c r="J46" s="26" t="s">
        <v>10</v>
      </c>
      <c r="K46" s="26" t="s">
        <v>22</v>
      </c>
    </row>
    <row r="47" spans="1:11" x14ac:dyDescent="0.3">
      <c r="A47" s="21"/>
      <c r="B47" s="191">
        <v>1</v>
      </c>
      <c r="C47" s="192"/>
      <c r="D47" s="192"/>
      <c r="E47" s="192"/>
      <c r="F47" s="193"/>
      <c r="G47" s="27">
        <v>2</v>
      </c>
      <c r="H47" s="27">
        <v>3</v>
      </c>
      <c r="I47" s="27">
        <v>4</v>
      </c>
      <c r="J47" s="27" t="s">
        <v>191</v>
      </c>
      <c r="K47" s="27" t="s">
        <v>192</v>
      </c>
    </row>
    <row r="48" spans="1:11" x14ac:dyDescent="0.3">
      <c r="A48" s="28"/>
      <c r="B48" s="49"/>
      <c r="C48" s="49"/>
      <c r="D48" s="49"/>
      <c r="E48" s="49"/>
      <c r="F48" s="49" t="s">
        <v>20</v>
      </c>
      <c r="G48" s="65">
        <f>G49+G103</f>
        <v>1378336.9899999998</v>
      </c>
      <c r="H48" s="52">
        <f>H49+H103</f>
        <v>1531230.88</v>
      </c>
      <c r="I48" s="50">
        <f>I50+I59+I91+I97+I100+I103</f>
        <v>1501164.62</v>
      </c>
      <c r="J48" s="73">
        <f>(I48/G48)*100</f>
        <v>108.91129171538816</v>
      </c>
      <c r="K48" s="73">
        <f t="shared" ref="K48:K80" si="4">IFERROR(I48/H48*100,"")</f>
        <v>98.0364646251126</v>
      </c>
    </row>
    <row r="49" spans="1:11" x14ac:dyDescent="0.3">
      <c r="A49" s="28"/>
      <c r="B49" s="46">
        <v>3</v>
      </c>
      <c r="C49" s="46"/>
      <c r="D49" s="46"/>
      <c r="E49" s="46"/>
      <c r="F49" s="46" t="s">
        <v>3</v>
      </c>
      <c r="G49" s="64">
        <f>G50+G59+G91+G97+G100</f>
        <v>1374625.7399999998</v>
      </c>
      <c r="H49" s="53">
        <f>H50+H59+H91+H97+H100</f>
        <v>1521965.88</v>
      </c>
      <c r="I49" s="51">
        <f>I50+I59+I91+I97+I100</f>
        <v>1497510.53</v>
      </c>
      <c r="J49" s="74">
        <f t="shared" ref="J49:J58" si="5">(I49/G49)*100</f>
        <v>108.93950887315702</v>
      </c>
      <c r="K49" s="74">
        <f t="shared" si="4"/>
        <v>98.393173571013321</v>
      </c>
    </row>
    <row r="50" spans="1:11" x14ac:dyDescent="0.3">
      <c r="A50" s="28"/>
      <c r="B50" s="40"/>
      <c r="C50" s="40">
        <v>31</v>
      </c>
      <c r="D50" s="41"/>
      <c r="E50" s="41"/>
      <c r="F50" s="41" t="s">
        <v>4</v>
      </c>
      <c r="G50" s="63">
        <f>G51+G54+G56</f>
        <v>1231878.74</v>
      </c>
      <c r="H50" s="54">
        <v>1330487.51</v>
      </c>
      <c r="I50" s="60">
        <f>I51+I54+I56</f>
        <v>1322797.06</v>
      </c>
      <c r="J50" s="118">
        <f t="shared" si="5"/>
        <v>107.38046019042426</v>
      </c>
      <c r="K50" s="75">
        <f t="shared" si="4"/>
        <v>99.421982548336743</v>
      </c>
    </row>
    <row r="51" spans="1:11" x14ac:dyDescent="0.3">
      <c r="A51" s="66"/>
      <c r="B51" s="36"/>
      <c r="C51" s="36"/>
      <c r="D51" s="36">
        <v>311</v>
      </c>
      <c r="E51" s="36"/>
      <c r="F51" s="36" t="s">
        <v>16</v>
      </c>
      <c r="G51" s="56">
        <f>G52+G53</f>
        <v>1020061.7200000001</v>
      </c>
      <c r="H51" s="56"/>
      <c r="I51" s="57">
        <f>I52+I53</f>
        <v>1094441.24</v>
      </c>
      <c r="J51" s="109">
        <f t="shared" si="5"/>
        <v>107.29166858648513</v>
      </c>
      <c r="K51" s="72" t="str">
        <f t="shared" si="4"/>
        <v/>
      </c>
    </row>
    <row r="52" spans="1:11" x14ac:dyDescent="0.3">
      <c r="A52" s="28"/>
      <c r="B52" s="5"/>
      <c r="C52" s="5"/>
      <c r="D52" s="5"/>
      <c r="E52" s="5">
        <v>3111</v>
      </c>
      <c r="F52" s="5" t="s">
        <v>17</v>
      </c>
      <c r="G52" s="29">
        <v>1003422.8</v>
      </c>
      <c r="H52" s="29"/>
      <c r="I52" s="30">
        <v>1071623.01</v>
      </c>
      <c r="J52" s="70">
        <f t="shared" si="5"/>
        <v>106.79675705993526</v>
      </c>
      <c r="K52" s="71" t="str">
        <f t="shared" si="4"/>
        <v/>
      </c>
    </row>
    <row r="53" spans="1:11" x14ac:dyDescent="0.3">
      <c r="A53" s="28"/>
      <c r="B53" s="5"/>
      <c r="C53" s="5"/>
      <c r="D53" s="5"/>
      <c r="E53" s="5">
        <v>3113</v>
      </c>
      <c r="F53" s="5" t="s">
        <v>160</v>
      </c>
      <c r="G53" s="29">
        <v>16638.919999999998</v>
      </c>
      <c r="H53" s="29"/>
      <c r="I53" s="30">
        <v>22818.23</v>
      </c>
      <c r="J53" s="70">
        <f t="shared" si="5"/>
        <v>137.13768682101966</v>
      </c>
      <c r="K53" s="71"/>
    </row>
    <row r="54" spans="1:11" x14ac:dyDescent="0.3">
      <c r="A54" s="28"/>
      <c r="B54" s="36"/>
      <c r="C54" s="36"/>
      <c r="D54" s="36">
        <v>312</v>
      </c>
      <c r="E54" s="36"/>
      <c r="F54" s="36"/>
      <c r="G54" s="58">
        <f>G55</f>
        <v>45734.11</v>
      </c>
      <c r="H54" s="58"/>
      <c r="I54" s="59">
        <f>I55</f>
        <v>47470.55</v>
      </c>
      <c r="J54" s="109">
        <f t="shared" si="5"/>
        <v>103.79681598701713</v>
      </c>
      <c r="K54" s="69" t="str">
        <f t="shared" si="4"/>
        <v/>
      </c>
    </row>
    <row r="55" spans="1:11" x14ac:dyDescent="0.3">
      <c r="A55" s="28"/>
      <c r="B55" s="5"/>
      <c r="C55" s="5"/>
      <c r="D55" s="5"/>
      <c r="E55" s="5">
        <v>3121</v>
      </c>
      <c r="F55" s="5" t="s">
        <v>46</v>
      </c>
      <c r="G55" s="29">
        <v>45734.11</v>
      </c>
      <c r="H55" s="29"/>
      <c r="I55" s="30">
        <v>47470.55</v>
      </c>
      <c r="J55" s="70">
        <f t="shared" si="5"/>
        <v>103.79681598701713</v>
      </c>
      <c r="K55" s="71" t="str">
        <f t="shared" si="4"/>
        <v/>
      </c>
    </row>
    <row r="56" spans="1:11" x14ac:dyDescent="0.3">
      <c r="A56" s="28"/>
      <c r="B56" s="36"/>
      <c r="C56" s="36"/>
      <c r="D56" s="36">
        <v>313</v>
      </c>
      <c r="E56" s="36"/>
      <c r="F56" s="36" t="s">
        <v>47</v>
      </c>
      <c r="G56" s="58">
        <f>SUM(G57:G58)</f>
        <v>166082.91</v>
      </c>
      <c r="H56" s="58"/>
      <c r="I56" s="59">
        <f>SUM(I57:I58)</f>
        <v>180885.27</v>
      </c>
      <c r="J56" s="109">
        <f t="shared" si="5"/>
        <v>108.91263285307321</v>
      </c>
      <c r="K56" s="69" t="str">
        <f t="shared" si="4"/>
        <v/>
      </c>
    </row>
    <row r="57" spans="1:11" x14ac:dyDescent="0.3">
      <c r="A57" s="28"/>
      <c r="B57" s="5"/>
      <c r="C57" s="5"/>
      <c r="D57" s="5"/>
      <c r="E57" s="5">
        <v>3132</v>
      </c>
      <c r="F57" s="5" t="s">
        <v>48</v>
      </c>
      <c r="G57" s="29">
        <v>166082.91</v>
      </c>
      <c r="H57" s="29"/>
      <c r="I57" s="30">
        <v>180885.27</v>
      </c>
      <c r="J57" s="70">
        <f t="shared" si="5"/>
        <v>108.91263285307321</v>
      </c>
      <c r="K57" s="71" t="str">
        <f t="shared" si="4"/>
        <v/>
      </c>
    </row>
    <row r="58" spans="1:11" x14ac:dyDescent="0.3">
      <c r="A58" s="28"/>
      <c r="B58" s="5"/>
      <c r="C58" s="5"/>
      <c r="D58" s="5"/>
      <c r="E58" s="5">
        <v>3133</v>
      </c>
      <c r="F58" s="5" t="s">
        <v>49</v>
      </c>
      <c r="G58" s="29">
        <v>0</v>
      </c>
      <c r="H58" s="29"/>
      <c r="I58" s="30">
        <v>0</v>
      </c>
      <c r="J58" s="70" t="e">
        <f t="shared" si="5"/>
        <v>#DIV/0!</v>
      </c>
      <c r="K58" s="71" t="str">
        <f t="shared" si="4"/>
        <v/>
      </c>
    </row>
    <row r="59" spans="1:11" x14ac:dyDescent="0.3">
      <c r="A59" s="28"/>
      <c r="B59" s="42"/>
      <c r="C59" s="44">
        <v>32</v>
      </c>
      <c r="D59" s="43"/>
      <c r="E59" s="43"/>
      <c r="F59" s="42" t="s">
        <v>9</v>
      </c>
      <c r="G59" s="63">
        <f>G60+G65+G71+G81+G83</f>
        <v>141340.66</v>
      </c>
      <c r="H59" s="54">
        <v>158878.16</v>
      </c>
      <c r="I59" s="60">
        <f>I60+I65+I71+I81+I83</f>
        <v>142113.26</v>
      </c>
      <c r="J59" s="75">
        <f>(I59/G59)*100</f>
        <v>100.54662260668657</v>
      </c>
      <c r="K59" s="75">
        <f t="shared" si="4"/>
        <v>89.447951814144872</v>
      </c>
    </row>
    <row r="60" spans="1:11" x14ac:dyDescent="0.3">
      <c r="A60" s="28"/>
      <c r="B60" s="36"/>
      <c r="C60" s="36"/>
      <c r="D60" s="36">
        <v>321</v>
      </c>
      <c r="E60" s="36"/>
      <c r="F60" s="36" t="s">
        <v>18</v>
      </c>
      <c r="G60" s="58">
        <f>SUM(G61:G64)</f>
        <v>23985.599999999999</v>
      </c>
      <c r="H60" s="58"/>
      <c r="I60" s="59">
        <f>SUM(I61:I64)</f>
        <v>20518.260000000002</v>
      </c>
      <c r="J60" s="69">
        <f>(I60/G60)*100</f>
        <v>85.544076445867532</v>
      </c>
      <c r="K60" s="69" t="str">
        <f t="shared" si="4"/>
        <v/>
      </c>
    </row>
    <row r="61" spans="1:11" x14ac:dyDescent="0.3">
      <c r="A61" s="28"/>
      <c r="B61" s="5"/>
      <c r="C61" s="17"/>
      <c r="D61" s="5"/>
      <c r="E61" s="5">
        <v>3211</v>
      </c>
      <c r="F61" s="22" t="s">
        <v>19</v>
      </c>
      <c r="G61" s="29">
        <v>5936.33</v>
      </c>
      <c r="H61" s="29"/>
      <c r="I61" s="30">
        <v>2709.26</v>
      </c>
      <c r="J61" s="71">
        <f>(I61/G61)*100</f>
        <v>45.638635318454334</v>
      </c>
      <c r="K61" s="71" t="str">
        <f t="shared" si="4"/>
        <v/>
      </c>
    </row>
    <row r="62" spans="1:11" x14ac:dyDescent="0.3">
      <c r="A62" s="28"/>
      <c r="B62" s="5"/>
      <c r="C62" s="17"/>
      <c r="D62" s="6"/>
      <c r="E62" s="6">
        <v>3212</v>
      </c>
      <c r="F62" s="6" t="s">
        <v>50</v>
      </c>
      <c r="G62" s="29">
        <v>17994.27</v>
      </c>
      <c r="H62" s="29"/>
      <c r="I62" s="30">
        <v>17759</v>
      </c>
      <c r="J62" s="71">
        <f t="shared" ref="J62:J99" si="6">(I62/G62)*100</f>
        <v>98.692528232598491</v>
      </c>
      <c r="K62" s="71" t="str">
        <f t="shared" si="4"/>
        <v/>
      </c>
    </row>
    <row r="63" spans="1:11" x14ac:dyDescent="0.3">
      <c r="A63" s="28"/>
      <c r="B63" s="5"/>
      <c r="C63" s="17"/>
      <c r="D63" s="6"/>
      <c r="E63" s="6">
        <v>3213</v>
      </c>
      <c r="F63" s="6" t="s">
        <v>51</v>
      </c>
      <c r="G63" s="29">
        <v>55</v>
      </c>
      <c r="H63" s="29"/>
      <c r="I63" s="30">
        <v>50</v>
      </c>
      <c r="J63" s="71">
        <f t="shared" si="6"/>
        <v>90.909090909090907</v>
      </c>
      <c r="K63" s="71" t="str">
        <f t="shared" si="4"/>
        <v/>
      </c>
    </row>
    <row r="64" spans="1:11" x14ac:dyDescent="0.3">
      <c r="A64" s="28"/>
      <c r="B64" s="5"/>
      <c r="C64" s="17"/>
      <c r="D64" s="6"/>
      <c r="E64" s="6">
        <v>3214</v>
      </c>
      <c r="F64" s="6" t="s">
        <v>52</v>
      </c>
      <c r="G64" s="29">
        <v>0</v>
      </c>
      <c r="H64" s="29"/>
      <c r="I64" s="30">
        <v>0</v>
      </c>
      <c r="J64" s="71">
        <v>0</v>
      </c>
      <c r="K64" s="71" t="str">
        <f t="shared" si="4"/>
        <v/>
      </c>
    </row>
    <row r="65" spans="1:11" x14ac:dyDescent="0.3">
      <c r="A65" s="28"/>
      <c r="B65" s="36"/>
      <c r="C65" s="37"/>
      <c r="D65" s="38">
        <v>322</v>
      </c>
      <c r="E65" s="38"/>
      <c r="F65" s="38" t="s">
        <v>82</v>
      </c>
      <c r="G65" s="58">
        <f>SUM(G66:G70)</f>
        <v>57812.59</v>
      </c>
      <c r="H65" s="58"/>
      <c r="I65" s="59">
        <f>SUM(I66:I70)</f>
        <v>51132.1</v>
      </c>
      <c r="J65" s="109">
        <f t="shared" si="6"/>
        <v>88.444575826822501</v>
      </c>
      <c r="K65" s="69" t="str">
        <f t="shared" si="4"/>
        <v/>
      </c>
    </row>
    <row r="66" spans="1:11" x14ac:dyDescent="0.3">
      <c r="A66" s="28"/>
      <c r="B66" s="5"/>
      <c r="C66" s="17"/>
      <c r="D66" s="6"/>
      <c r="E66" s="6">
        <v>3221</v>
      </c>
      <c r="F66" s="6" t="s">
        <v>53</v>
      </c>
      <c r="G66" s="29">
        <v>23551.55</v>
      </c>
      <c r="H66" s="29"/>
      <c r="I66" s="30">
        <v>24195.74</v>
      </c>
      <c r="J66" s="71">
        <f t="shared" si="6"/>
        <v>102.73523398672275</v>
      </c>
      <c r="K66" s="71" t="str">
        <f t="shared" si="4"/>
        <v/>
      </c>
    </row>
    <row r="67" spans="1:11" x14ac:dyDescent="0.3">
      <c r="A67" s="28"/>
      <c r="B67" s="5"/>
      <c r="C67" s="17"/>
      <c r="D67" s="6"/>
      <c r="E67" s="6">
        <v>3223</v>
      </c>
      <c r="F67" s="6" t="s">
        <v>54</v>
      </c>
      <c r="G67" s="29">
        <v>14188.27</v>
      </c>
      <c r="H67" s="29"/>
      <c r="I67" s="30">
        <v>14300.13</v>
      </c>
      <c r="J67" s="71">
        <f t="shared" si="6"/>
        <v>100.78839773982308</v>
      </c>
      <c r="K67" s="71" t="str">
        <f t="shared" si="4"/>
        <v/>
      </c>
    </row>
    <row r="68" spans="1:11" x14ac:dyDescent="0.3">
      <c r="A68" s="28"/>
      <c r="B68" s="5"/>
      <c r="C68" s="17"/>
      <c r="D68" s="6"/>
      <c r="E68" s="6">
        <v>3224</v>
      </c>
      <c r="F68" s="6" t="s">
        <v>55</v>
      </c>
      <c r="G68" s="29">
        <v>10828.61</v>
      </c>
      <c r="H68" s="29"/>
      <c r="I68" s="30">
        <v>1383.85</v>
      </c>
      <c r="J68" s="71">
        <f t="shared" si="6"/>
        <v>12.779571893345498</v>
      </c>
      <c r="K68" s="71" t="str">
        <f t="shared" si="4"/>
        <v/>
      </c>
    </row>
    <row r="69" spans="1:11" x14ac:dyDescent="0.3">
      <c r="A69" s="28"/>
      <c r="B69" s="5"/>
      <c r="C69" s="17"/>
      <c r="D69" s="6"/>
      <c r="E69" s="6">
        <v>3225</v>
      </c>
      <c r="F69" s="6" t="s">
        <v>73</v>
      </c>
      <c r="G69" s="29">
        <v>9244.16</v>
      </c>
      <c r="H69" s="29"/>
      <c r="I69" s="30">
        <v>10860.29</v>
      </c>
      <c r="J69" s="71">
        <f t="shared" si="6"/>
        <v>117.48271341041263</v>
      </c>
      <c r="K69" s="71" t="str">
        <f t="shared" si="4"/>
        <v/>
      </c>
    </row>
    <row r="70" spans="1:11" x14ac:dyDescent="0.3">
      <c r="A70" s="28"/>
      <c r="B70" s="5"/>
      <c r="C70" s="17"/>
      <c r="D70" s="6"/>
      <c r="E70" s="6">
        <v>3227</v>
      </c>
      <c r="F70" s="6" t="s">
        <v>56</v>
      </c>
      <c r="G70" s="29">
        <v>0</v>
      </c>
      <c r="H70" s="29"/>
      <c r="I70" s="30">
        <v>392.09</v>
      </c>
      <c r="J70" s="71" t="e">
        <f t="shared" si="6"/>
        <v>#DIV/0!</v>
      </c>
      <c r="K70" s="71" t="str">
        <f t="shared" si="4"/>
        <v/>
      </c>
    </row>
    <row r="71" spans="1:11" x14ac:dyDescent="0.3">
      <c r="A71" s="28"/>
      <c r="B71" s="36"/>
      <c r="C71" s="37"/>
      <c r="D71" s="38">
        <v>323</v>
      </c>
      <c r="E71" s="38"/>
      <c r="F71" s="38" t="s">
        <v>83</v>
      </c>
      <c r="G71" s="58">
        <f>SUM(G72:G80)</f>
        <v>51487.130000000005</v>
      </c>
      <c r="H71" s="58"/>
      <c r="I71" s="59">
        <f>SUM(I72:I80)</f>
        <v>65674.459999999992</v>
      </c>
      <c r="J71" s="109">
        <f t="shared" si="6"/>
        <v>127.55509969190355</v>
      </c>
      <c r="K71" s="69" t="str">
        <f t="shared" si="4"/>
        <v/>
      </c>
    </row>
    <row r="72" spans="1:11" x14ac:dyDescent="0.3">
      <c r="A72" s="28"/>
      <c r="B72" s="5"/>
      <c r="C72" s="17"/>
      <c r="D72" s="6"/>
      <c r="E72" s="6">
        <v>3231</v>
      </c>
      <c r="F72" s="6" t="s">
        <v>57</v>
      </c>
      <c r="G72" s="29">
        <v>1435.88</v>
      </c>
      <c r="H72" s="29"/>
      <c r="I72" s="30">
        <v>1566.27</v>
      </c>
      <c r="J72" s="71">
        <f t="shared" si="6"/>
        <v>109.08084241022927</v>
      </c>
      <c r="K72" s="71" t="str">
        <f t="shared" si="4"/>
        <v/>
      </c>
    </row>
    <row r="73" spans="1:11" x14ac:dyDescent="0.3">
      <c r="A73" s="28"/>
      <c r="B73" s="5"/>
      <c r="C73" s="17"/>
      <c r="D73" s="6"/>
      <c r="E73" s="6">
        <v>3232</v>
      </c>
      <c r="F73" s="6" t="s">
        <v>134</v>
      </c>
      <c r="G73" s="29">
        <v>6050.65</v>
      </c>
      <c r="H73" s="29"/>
      <c r="I73" s="30">
        <v>6254.19</v>
      </c>
      <c r="J73" s="71">
        <f t="shared" si="6"/>
        <v>103.3639361060382</v>
      </c>
      <c r="K73" s="71" t="str">
        <f t="shared" si="4"/>
        <v/>
      </c>
    </row>
    <row r="74" spans="1:11" x14ac:dyDescent="0.3">
      <c r="A74" s="28"/>
      <c r="B74" s="5"/>
      <c r="C74" s="17"/>
      <c r="D74" s="6"/>
      <c r="E74" s="6">
        <v>3233</v>
      </c>
      <c r="F74" s="6" t="s">
        <v>58</v>
      </c>
      <c r="G74" s="29">
        <v>5725</v>
      </c>
      <c r="H74" s="29"/>
      <c r="I74" s="30">
        <v>7815</v>
      </c>
      <c r="J74" s="71">
        <f t="shared" si="6"/>
        <v>136.50655021834061</v>
      </c>
      <c r="K74" s="71" t="str">
        <f t="shared" si="4"/>
        <v/>
      </c>
    </row>
    <row r="75" spans="1:11" x14ac:dyDescent="0.3">
      <c r="A75" s="28"/>
      <c r="B75" s="5"/>
      <c r="C75" s="17"/>
      <c r="D75" s="6"/>
      <c r="E75" s="6">
        <v>3234</v>
      </c>
      <c r="F75" s="6" t="s">
        <v>59</v>
      </c>
      <c r="G75" s="29">
        <v>5985.52</v>
      </c>
      <c r="H75" s="29"/>
      <c r="I75" s="30">
        <v>5612.68</v>
      </c>
      <c r="J75" s="71">
        <f t="shared" si="6"/>
        <v>93.770967267672646</v>
      </c>
      <c r="K75" s="71" t="str">
        <f t="shared" si="4"/>
        <v/>
      </c>
    </row>
    <row r="76" spans="1:11" x14ac:dyDescent="0.3">
      <c r="A76" s="28"/>
      <c r="B76" s="5"/>
      <c r="C76" s="17"/>
      <c r="D76" s="6"/>
      <c r="E76" s="6">
        <v>3235</v>
      </c>
      <c r="F76" s="6" t="s">
        <v>60</v>
      </c>
      <c r="G76" s="29">
        <v>2102.3200000000002</v>
      </c>
      <c r="H76" s="29"/>
      <c r="I76" s="30">
        <v>2529</v>
      </c>
      <c r="J76" s="71">
        <f t="shared" si="6"/>
        <v>120.29567335134517</v>
      </c>
      <c r="K76" s="71" t="str">
        <f t="shared" si="4"/>
        <v/>
      </c>
    </row>
    <row r="77" spans="1:11" x14ac:dyDescent="0.3">
      <c r="A77" s="28"/>
      <c r="B77" s="5"/>
      <c r="C77" s="17"/>
      <c r="D77" s="6"/>
      <c r="E77" s="6">
        <v>3236</v>
      </c>
      <c r="F77" s="6" t="s">
        <v>74</v>
      </c>
      <c r="G77" s="29">
        <v>2272.9699999999998</v>
      </c>
      <c r="H77" s="29"/>
      <c r="I77" s="30">
        <v>1911.24</v>
      </c>
      <c r="J77" s="71">
        <f t="shared" si="6"/>
        <v>84.085579660092307</v>
      </c>
      <c r="K77" s="71" t="str">
        <f t="shared" si="4"/>
        <v/>
      </c>
    </row>
    <row r="78" spans="1:11" x14ac:dyDescent="0.3">
      <c r="A78" s="28"/>
      <c r="B78" s="5"/>
      <c r="C78" s="17"/>
      <c r="D78" s="6"/>
      <c r="E78" s="6">
        <v>3237</v>
      </c>
      <c r="F78" s="6" t="s">
        <v>61</v>
      </c>
      <c r="G78" s="29">
        <v>5132.28</v>
      </c>
      <c r="H78" s="29"/>
      <c r="I78" s="30">
        <v>10376.65</v>
      </c>
      <c r="J78" s="71">
        <f t="shared" si="6"/>
        <v>202.18401957804329</v>
      </c>
      <c r="K78" s="71" t="str">
        <f t="shared" si="4"/>
        <v/>
      </c>
    </row>
    <row r="79" spans="1:11" x14ac:dyDescent="0.3">
      <c r="A79" s="28"/>
      <c r="B79" s="5"/>
      <c r="C79" s="17"/>
      <c r="D79" s="6"/>
      <c r="E79" s="6">
        <v>3238</v>
      </c>
      <c r="F79" s="6" t="s">
        <v>62</v>
      </c>
      <c r="G79" s="29">
        <v>4627.17</v>
      </c>
      <c r="H79" s="29"/>
      <c r="I79" s="30">
        <v>6124.11</v>
      </c>
      <c r="J79" s="71">
        <f t="shared" si="6"/>
        <v>132.35109148788567</v>
      </c>
      <c r="K79" s="71" t="str">
        <f t="shared" si="4"/>
        <v/>
      </c>
    </row>
    <row r="80" spans="1:11" x14ac:dyDescent="0.3">
      <c r="A80" s="28"/>
      <c r="B80" s="5"/>
      <c r="C80" s="17"/>
      <c r="D80" s="6"/>
      <c r="E80" s="6">
        <v>3239</v>
      </c>
      <c r="F80" s="6" t="s">
        <v>63</v>
      </c>
      <c r="G80" s="29">
        <v>18155.34</v>
      </c>
      <c r="H80" s="29"/>
      <c r="I80" s="30">
        <v>23485.32</v>
      </c>
      <c r="J80" s="71">
        <f t="shared" si="6"/>
        <v>129.35764353628187</v>
      </c>
      <c r="K80" s="71" t="str">
        <f t="shared" si="4"/>
        <v/>
      </c>
    </row>
    <row r="81" spans="1:11" x14ac:dyDescent="0.3">
      <c r="A81" s="28"/>
      <c r="B81" s="100"/>
      <c r="C81" s="114"/>
      <c r="D81" s="101">
        <v>324</v>
      </c>
      <c r="E81" s="101"/>
      <c r="F81" s="101" t="s">
        <v>145</v>
      </c>
      <c r="G81" s="104">
        <f>G82</f>
        <v>0</v>
      </c>
      <c r="H81" s="104"/>
      <c r="I81" s="108">
        <f>I82</f>
        <v>0</v>
      </c>
      <c r="J81" s="109" t="e">
        <f t="shared" si="6"/>
        <v>#DIV/0!</v>
      </c>
      <c r="K81" s="109"/>
    </row>
    <row r="82" spans="1:11" x14ac:dyDescent="0.3">
      <c r="A82" s="28"/>
      <c r="B82" s="5"/>
      <c r="C82" s="17"/>
      <c r="D82" s="6"/>
      <c r="E82" s="6">
        <v>3241</v>
      </c>
      <c r="F82" s="6" t="s">
        <v>145</v>
      </c>
      <c r="G82" s="29">
        <v>0</v>
      </c>
      <c r="H82" s="29"/>
      <c r="I82" s="30">
        <v>0</v>
      </c>
      <c r="J82" s="71" t="e">
        <f t="shared" si="6"/>
        <v>#DIV/0!</v>
      </c>
      <c r="K82" s="71"/>
    </row>
    <row r="83" spans="1:11" x14ac:dyDescent="0.3">
      <c r="A83" s="28"/>
      <c r="B83" s="36"/>
      <c r="C83" s="37"/>
      <c r="D83" s="38">
        <v>329</v>
      </c>
      <c r="E83" s="38"/>
      <c r="F83" s="38" t="s">
        <v>81</v>
      </c>
      <c r="G83" s="58">
        <f>SUM(G84:G90)</f>
        <v>8055.34</v>
      </c>
      <c r="H83" s="58"/>
      <c r="I83" s="59">
        <f>SUM(I84:I90)</f>
        <v>4788.4399999999996</v>
      </c>
      <c r="J83" s="109">
        <f t="shared" si="6"/>
        <v>59.444294095593719</v>
      </c>
      <c r="K83" s="69" t="str">
        <f t="shared" ref="K83:K111" si="7">IFERROR(I83/H83*100,"")</f>
        <v/>
      </c>
    </row>
    <row r="84" spans="1:11" x14ac:dyDescent="0.3">
      <c r="A84" s="28"/>
      <c r="B84" s="5"/>
      <c r="C84" s="17"/>
      <c r="D84" s="6"/>
      <c r="E84" s="6">
        <v>3291</v>
      </c>
      <c r="F84" s="6" t="s">
        <v>75</v>
      </c>
      <c r="G84" s="29">
        <v>0</v>
      </c>
      <c r="H84" s="29"/>
      <c r="I84" s="30">
        <v>0</v>
      </c>
      <c r="J84" s="71">
        <v>0</v>
      </c>
      <c r="K84" s="71" t="str">
        <f t="shared" si="7"/>
        <v/>
      </c>
    </row>
    <row r="85" spans="1:11" x14ac:dyDescent="0.3">
      <c r="A85" s="28"/>
      <c r="B85" s="5"/>
      <c r="C85" s="17"/>
      <c r="D85" s="6"/>
      <c r="E85" s="6">
        <v>3292</v>
      </c>
      <c r="F85" s="6" t="s">
        <v>76</v>
      </c>
      <c r="G85" s="29">
        <v>263.94</v>
      </c>
      <c r="H85" s="29"/>
      <c r="I85" s="30">
        <v>828</v>
      </c>
      <c r="J85" s="71">
        <v>0</v>
      </c>
      <c r="K85" s="71" t="str">
        <f t="shared" si="7"/>
        <v/>
      </c>
    </row>
    <row r="86" spans="1:11" x14ac:dyDescent="0.3">
      <c r="A86" s="28"/>
      <c r="B86" s="5"/>
      <c r="C86" s="17"/>
      <c r="D86" s="6"/>
      <c r="E86" s="6">
        <v>3293</v>
      </c>
      <c r="F86" s="6" t="s">
        <v>77</v>
      </c>
      <c r="G86" s="29">
        <v>1241.8499999999999</v>
      </c>
      <c r="H86" s="29"/>
      <c r="I86" s="30">
        <v>3118.39</v>
      </c>
      <c r="J86" s="71">
        <f t="shared" si="6"/>
        <v>251.10842694367275</v>
      </c>
      <c r="K86" s="71" t="str">
        <f t="shared" si="7"/>
        <v/>
      </c>
    </row>
    <row r="87" spans="1:11" x14ac:dyDescent="0.3">
      <c r="A87" s="28"/>
      <c r="B87" s="5"/>
      <c r="C87" s="17"/>
      <c r="D87" s="6"/>
      <c r="E87" s="6">
        <v>3294</v>
      </c>
      <c r="F87" s="6" t="s">
        <v>78</v>
      </c>
      <c r="G87" s="29">
        <v>35</v>
      </c>
      <c r="H87" s="29"/>
      <c r="I87" s="30">
        <v>125</v>
      </c>
      <c r="J87" s="71">
        <v>0</v>
      </c>
      <c r="K87" s="71" t="str">
        <f t="shared" si="7"/>
        <v/>
      </c>
    </row>
    <row r="88" spans="1:11" x14ac:dyDescent="0.3">
      <c r="A88" s="28"/>
      <c r="B88" s="5"/>
      <c r="C88" s="17"/>
      <c r="D88" s="6"/>
      <c r="E88" s="6">
        <v>3295</v>
      </c>
      <c r="F88" s="6" t="s">
        <v>79</v>
      </c>
      <c r="G88" s="29">
        <v>17.579999999999998</v>
      </c>
      <c r="H88" s="29"/>
      <c r="I88" s="30">
        <v>176.1</v>
      </c>
      <c r="J88" s="71">
        <f t="shared" si="6"/>
        <v>1001.7064846416383</v>
      </c>
      <c r="K88" s="71" t="str">
        <f t="shared" si="7"/>
        <v/>
      </c>
    </row>
    <row r="89" spans="1:11" x14ac:dyDescent="0.3">
      <c r="A89" s="28"/>
      <c r="B89" s="5"/>
      <c r="C89" s="17"/>
      <c r="D89" s="6"/>
      <c r="E89" s="6">
        <v>3296</v>
      </c>
      <c r="F89" s="6" t="s">
        <v>80</v>
      </c>
      <c r="G89" s="29">
        <v>3211.05</v>
      </c>
      <c r="H89" s="29"/>
      <c r="I89" s="30">
        <v>0</v>
      </c>
      <c r="J89" s="71">
        <f t="shared" si="6"/>
        <v>0</v>
      </c>
      <c r="K89" s="71" t="str">
        <f t="shared" si="7"/>
        <v/>
      </c>
    </row>
    <row r="90" spans="1:11" x14ac:dyDescent="0.3">
      <c r="A90" s="28"/>
      <c r="B90" s="5"/>
      <c r="C90" s="17"/>
      <c r="D90" s="6"/>
      <c r="E90" s="6">
        <v>3299</v>
      </c>
      <c r="F90" s="6" t="s">
        <v>81</v>
      </c>
      <c r="G90" s="29">
        <v>3285.92</v>
      </c>
      <c r="H90" s="29"/>
      <c r="I90" s="30">
        <v>540.95000000000005</v>
      </c>
      <c r="J90" s="71">
        <f t="shared" si="6"/>
        <v>16.462664946194675</v>
      </c>
      <c r="K90" s="71" t="str">
        <f t="shared" si="7"/>
        <v/>
      </c>
    </row>
    <row r="91" spans="1:11" x14ac:dyDescent="0.3">
      <c r="A91" s="28"/>
      <c r="B91" s="42"/>
      <c r="C91" s="44">
        <v>34</v>
      </c>
      <c r="D91" s="43"/>
      <c r="E91" s="43"/>
      <c r="F91" s="43" t="s">
        <v>71</v>
      </c>
      <c r="G91" s="63">
        <f>G92</f>
        <v>607.17999999999995</v>
      </c>
      <c r="H91" s="54">
        <v>610</v>
      </c>
      <c r="I91" s="60">
        <f>I92</f>
        <v>610</v>
      </c>
      <c r="J91" s="106">
        <f t="shared" si="6"/>
        <v>100.46444217530221</v>
      </c>
      <c r="K91" s="75">
        <f t="shared" si="7"/>
        <v>100</v>
      </c>
    </row>
    <row r="92" spans="1:11" x14ac:dyDescent="0.3">
      <c r="A92" s="28"/>
      <c r="B92" s="36"/>
      <c r="C92" s="37"/>
      <c r="D92" s="38">
        <v>343</v>
      </c>
      <c r="E92" s="38"/>
      <c r="F92" s="38" t="s">
        <v>84</v>
      </c>
      <c r="G92" s="58">
        <f>SUM(G93:G96)</f>
        <v>607.17999999999995</v>
      </c>
      <c r="H92" s="58"/>
      <c r="I92" s="59">
        <f>SUM(I93:I96)</f>
        <v>610</v>
      </c>
      <c r="J92" s="71">
        <f t="shared" si="6"/>
        <v>100.46444217530221</v>
      </c>
      <c r="K92" s="69" t="str">
        <f t="shared" si="7"/>
        <v/>
      </c>
    </row>
    <row r="93" spans="1:11" x14ac:dyDescent="0.3">
      <c r="A93" s="28"/>
      <c r="B93" s="5"/>
      <c r="C93" s="17"/>
      <c r="D93" s="6"/>
      <c r="E93" s="6">
        <v>3431</v>
      </c>
      <c r="F93" s="6" t="s">
        <v>85</v>
      </c>
      <c r="G93" s="29">
        <v>607.17999999999995</v>
      </c>
      <c r="H93" s="29"/>
      <c r="I93" s="30">
        <v>610</v>
      </c>
      <c r="J93" s="71">
        <f t="shared" si="6"/>
        <v>100.46444217530221</v>
      </c>
      <c r="K93" s="71" t="str">
        <f t="shared" si="7"/>
        <v/>
      </c>
    </row>
    <row r="94" spans="1:11" x14ac:dyDescent="0.3">
      <c r="B94" s="5"/>
      <c r="C94" s="17"/>
      <c r="D94" s="6"/>
      <c r="E94" s="6">
        <v>3432</v>
      </c>
      <c r="F94" s="6" t="s">
        <v>86</v>
      </c>
      <c r="G94" s="29">
        <v>0</v>
      </c>
      <c r="H94" s="29"/>
      <c r="I94" s="30">
        <v>0</v>
      </c>
      <c r="J94" s="71">
        <v>0</v>
      </c>
      <c r="K94" s="71" t="str">
        <f t="shared" si="7"/>
        <v/>
      </c>
    </row>
    <row r="95" spans="1:11" x14ac:dyDescent="0.3">
      <c r="A95" s="28"/>
      <c r="B95" s="5"/>
      <c r="C95" s="17"/>
      <c r="D95" s="6"/>
      <c r="E95" s="6">
        <v>3433</v>
      </c>
      <c r="F95" s="6" t="s">
        <v>87</v>
      </c>
      <c r="G95" s="29">
        <v>0</v>
      </c>
      <c r="H95" s="29"/>
      <c r="I95" s="30">
        <v>0</v>
      </c>
      <c r="J95" s="71" t="e">
        <f t="shared" si="6"/>
        <v>#DIV/0!</v>
      </c>
      <c r="K95" s="71" t="str">
        <f t="shared" si="7"/>
        <v/>
      </c>
    </row>
    <row r="96" spans="1:11" x14ac:dyDescent="0.3">
      <c r="A96" s="28"/>
      <c r="B96" s="5"/>
      <c r="C96" s="17"/>
      <c r="D96" s="6"/>
      <c r="E96" s="6">
        <v>3434</v>
      </c>
      <c r="F96" s="6" t="s">
        <v>88</v>
      </c>
      <c r="G96" s="29">
        <v>0</v>
      </c>
      <c r="H96" s="29"/>
      <c r="I96" s="30">
        <v>0</v>
      </c>
      <c r="J96" s="71">
        <v>0</v>
      </c>
      <c r="K96" s="71" t="str">
        <f t="shared" si="7"/>
        <v/>
      </c>
    </row>
    <row r="97" spans="1:11" x14ac:dyDescent="0.3">
      <c r="A97" s="28"/>
      <c r="B97" s="42"/>
      <c r="C97" s="44">
        <v>37</v>
      </c>
      <c r="D97" s="43"/>
      <c r="E97" s="43"/>
      <c r="F97" s="43" t="s">
        <v>89</v>
      </c>
      <c r="G97" s="54">
        <f>G98</f>
        <v>0</v>
      </c>
      <c r="H97" s="54">
        <v>31200</v>
      </c>
      <c r="I97" s="55">
        <f>I98</f>
        <v>31200</v>
      </c>
      <c r="J97" s="109" t="e">
        <f t="shared" si="6"/>
        <v>#DIV/0!</v>
      </c>
      <c r="K97" s="68">
        <f t="shared" si="7"/>
        <v>100</v>
      </c>
    </row>
    <row r="98" spans="1:11" x14ac:dyDescent="0.3">
      <c r="A98" s="28"/>
      <c r="B98" s="36"/>
      <c r="C98" s="37"/>
      <c r="D98" s="38">
        <v>372</v>
      </c>
      <c r="E98" s="38"/>
      <c r="F98" s="38" t="s">
        <v>90</v>
      </c>
      <c r="G98" s="58">
        <f>SUM(G99:G99)</f>
        <v>0</v>
      </c>
      <c r="H98" s="58"/>
      <c r="I98" s="59">
        <f>SUM(I99:I99)</f>
        <v>31200</v>
      </c>
      <c r="J98" s="71" t="e">
        <f t="shared" si="6"/>
        <v>#DIV/0!</v>
      </c>
      <c r="K98" s="69" t="str">
        <f t="shared" si="7"/>
        <v/>
      </c>
    </row>
    <row r="99" spans="1:11" x14ac:dyDescent="0.3">
      <c r="A99" s="28"/>
      <c r="B99" s="5"/>
      <c r="C99" s="17"/>
      <c r="D99" s="6"/>
      <c r="E99" s="6">
        <v>3722</v>
      </c>
      <c r="F99" s="6" t="s">
        <v>91</v>
      </c>
      <c r="G99" s="29">
        <v>0</v>
      </c>
      <c r="H99" s="29"/>
      <c r="I99" s="30">
        <v>31200</v>
      </c>
      <c r="J99" s="71" t="e">
        <f t="shared" si="6"/>
        <v>#DIV/0!</v>
      </c>
      <c r="K99" s="71" t="str">
        <f t="shared" si="7"/>
        <v/>
      </c>
    </row>
    <row r="100" spans="1:11" x14ac:dyDescent="0.3">
      <c r="A100" s="28"/>
      <c r="B100" s="42"/>
      <c r="C100" s="44">
        <v>38</v>
      </c>
      <c r="D100" s="43"/>
      <c r="E100" s="43"/>
      <c r="F100" s="43" t="s">
        <v>92</v>
      </c>
      <c r="G100" s="54">
        <f>G101</f>
        <v>799.16</v>
      </c>
      <c r="H100" s="54">
        <v>790.21</v>
      </c>
      <c r="I100" s="55">
        <f>I101</f>
        <v>790.21</v>
      </c>
      <c r="J100" s="109">
        <v>0</v>
      </c>
      <c r="K100" s="68">
        <f t="shared" si="7"/>
        <v>100</v>
      </c>
    </row>
    <row r="101" spans="1:11" x14ac:dyDescent="0.3">
      <c r="A101" s="28"/>
      <c r="B101" s="36"/>
      <c r="C101" s="37"/>
      <c r="D101" s="38">
        <v>381</v>
      </c>
      <c r="E101" s="38"/>
      <c r="F101" s="38" t="s">
        <v>42</v>
      </c>
      <c r="G101" s="58">
        <f>G102</f>
        <v>799.16</v>
      </c>
      <c r="H101" s="58"/>
      <c r="I101" s="59">
        <f>I102</f>
        <v>790.21</v>
      </c>
      <c r="J101" s="71">
        <v>0</v>
      </c>
      <c r="K101" s="69" t="str">
        <f t="shared" si="7"/>
        <v/>
      </c>
    </row>
    <row r="102" spans="1:11" x14ac:dyDescent="0.3">
      <c r="A102" s="28"/>
      <c r="B102" s="5"/>
      <c r="C102" s="17"/>
      <c r="D102" s="6"/>
      <c r="E102" s="6">
        <v>3812</v>
      </c>
      <c r="F102" s="6" t="s">
        <v>93</v>
      </c>
      <c r="G102" s="29">
        <v>799.16</v>
      </c>
      <c r="H102" s="29"/>
      <c r="I102" s="30">
        <v>790.21</v>
      </c>
      <c r="J102" s="71">
        <v>0</v>
      </c>
      <c r="K102" s="71" t="str">
        <f t="shared" si="7"/>
        <v/>
      </c>
    </row>
    <row r="103" spans="1:11" x14ac:dyDescent="0.3">
      <c r="A103" s="28"/>
      <c r="B103" s="47">
        <v>4</v>
      </c>
      <c r="C103" s="47"/>
      <c r="D103" s="47"/>
      <c r="E103" s="47"/>
      <c r="F103" s="48" t="s">
        <v>5</v>
      </c>
      <c r="G103" s="64">
        <f>G104</f>
        <v>3711.25</v>
      </c>
      <c r="H103" s="53">
        <f>H104</f>
        <v>9265</v>
      </c>
      <c r="I103" s="51">
        <f>I104</f>
        <v>3654.09</v>
      </c>
      <c r="J103" s="74">
        <f>(I103/G103)*100</f>
        <v>98.459818120579328</v>
      </c>
      <c r="K103" s="74">
        <f t="shared" si="7"/>
        <v>39.439719373988133</v>
      </c>
    </row>
    <row r="104" spans="1:11" x14ac:dyDescent="0.3">
      <c r="A104" s="28"/>
      <c r="B104" s="41"/>
      <c r="C104" s="40">
        <v>42</v>
      </c>
      <c r="D104" s="41"/>
      <c r="E104" s="41"/>
      <c r="F104" s="45" t="s">
        <v>66</v>
      </c>
      <c r="G104" s="63">
        <f>G105+G110</f>
        <v>3711.25</v>
      </c>
      <c r="H104" s="54">
        <v>9265</v>
      </c>
      <c r="I104" s="60">
        <f>I105+I110</f>
        <v>3654.09</v>
      </c>
      <c r="J104" s="75">
        <f>(I104/G104)*100</f>
        <v>98.459818120579328</v>
      </c>
      <c r="K104" s="75">
        <f t="shared" si="7"/>
        <v>39.439719373988133</v>
      </c>
    </row>
    <row r="105" spans="1:11" x14ac:dyDescent="0.3">
      <c r="A105" s="28"/>
      <c r="B105" s="39"/>
      <c r="C105" s="39"/>
      <c r="D105" s="36">
        <v>422</v>
      </c>
      <c r="E105" s="36"/>
      <c r="F105" s="36" t="s">
        <v>67</v>
      </c>
      <c r="G105" s="58">
        <f>G106+G107+G108+G109</f>
        <v>3711.25</v>
      </c>
      <c r="H105" s="58"/>
      <c r="I105" s="59">
        <f>I108</f>
        <v>2265</v>
      </c>
      <c r="J105" s="69">
        <f>(I105/G105)*100</f>
        <v>61.030650050522063</v>
      </c>
      <c r="K105" s="69" t="str">
        <f t="shared" si="7"/>
        <v/>
      </c>
    </row>
    <row r="106" spans="1:11" x14ac:dyDescent="0.3">
      <c r="A106" s="28"/>
      <c r="B106" s="7"/>
      <c r="C106" s="7"/>
      <c r="D106" s="5"/>
      <c r="E106" s="5">
        <v>4221</v>
      </c>
      <c r="F106" s="5" t="s">
        <v>65</v>
      </c>
      <c r="G106" s="29">
        <v>0</v>
      </c>
      <c r="H106" s="29"/>
      <c r="I106" s="30">
        <v>0</v>
      </c>
      <c r="J106" s="71" t="e">
        <f>(I106/G106)*100</f>
        <v>#DIV/0!</v>
      </c>
      <c r="K106" s="71" t="str">
        <f t="shared" si="7"/>
        <v/>
      </c>
    </row>
    <row r="107" spans="1:11" x14ac:dyDescent="0.3">
      <c r="A107" s="28"/>
      <c r="B107" s="7"/>
      <c r="C107" s="7"/>
      <c r="D107" s="5"/>
      <c r="E107" s="5">
        <v>4222</v>
      </c>
      <c r="F107" s="5" t="s">
        <v>175</v>
      </c>
      <c r="G107" s="29">
        <v>0</v>
      </c>
      <c r="H107" s="29"/>
      <c r="I107" s="30">
        <v>0</v>
      </c>
      <c r="J107" s="71">
        <v>0</v>
      </c>
      <c r="K107" s="71"/>
    </row>
    <row r="108" spans="1:11" x14ac:dyDescent="0.3">
      <c r="A108" s="28"/>
      <c r="B108" s="7"/>
      <c r="C108" s="7"/>
      <c r="D108" s="5"/>
      <c r="E108" s="5">
        <v>4223</v>
      </c>
      <c r="F108" s="5" t="s">
        <v>153</v>
      </c>
      <c r="G108" s="29">
        <v>3711.25</v>
      </c>
      <c r="H108" s="29"/>
      <c r="I108" s="30">
        <v>2265</v>
      </c>
      <c r="J108" s="71">
        <v>0</v>
      </c>
      <c r="K108" s="71"/>
    </row>
    <row r="109" spans="1:11" x14ac:dyDescent="0.3">
      <c r="A109" s="28"/>
      <c r="B109" s="7"/>
      <c r="C109" s="7"/>
      <c r="D109" s="5"/>
      <c r="E109" s="5">
        <v>4227</v>
      </c>
      <c r="F109" s="5" t="s">
        <v>186</v>
      </c>
      <c r="G109" s="29">
        <v>0</v>
      </c>
      <c r="H109" s="29"/>
      <c r="I109" s="30">
        <v>0</v>
      </c>
      <c r="J109" s="71" t="e">
        <f>(I109/G109)*100</f>
        <v>#DIV/0!</v>
      </c>
      <c r="K109" s="71"/>
    </row>
    <row r="110" spans="1:11" x14ac:dyDescent="0.3">
      <c r="A110" s="28"/>
      <c r="B110" s="39"/>
      <c r="C110" s="39"/>
      <c r="D110" s="36">
        <v>424</v>
      </c>
      <c r="E110" s="36"/>
      <c r="F110" s="36" t="s">
        <v>68</v>
      </c>
      <c r="G110" s="58">
        <f>SUM(G111:G111)</f>
        <v>0</v>
      </c>
      <c r="H110" s="58"/>
      <c r="I110" s="59">
        <f>SUM(I111:I111)</f>
        <v>1389.09</v>
      </c>
      <c r="J110" s="69" t="e">
        <f>(I110/G110)*100</f>
        <v>#DIV/0!</v>
      </c>
      <c r="K110" s="69" t="str">
        <f t="shared" si="7"/>
        <v/>
      </c>
    </row>
    <row r="111" spans="1:11" x14ac:dyDescent="0.3">
      <c r="A111" s="28"/>
      <c r="B111" s="7"/>
      <c r="C111" s="7"/>
      <c r="D111" s="5"/>
      <c r="E111" s="5">
        <v>4241</v>
      </c>
      <c r="F111" s="5" t="s">
        <v>64</v>
      </c>
      <c r="G111" s="29">
        <v>0</v>
      </c>
      <c r="H111" s="29"/>
      <c r="I111" s="30">
        <v>1389.09</v>
      </c>
      <c r="J111" s="71" t="e">
        <f>(I111/G111)*100</f>
        <v>#DIV/0!</v>
      </c>
      <c r="K111" s="71" t="str">
        <f t="shared" si="7"/>
        <v/>
      </c>
    </row>
  </sheetData>
  <mergeCells count="7">
    <mergeCell ref="B5:K5"/>
    <mergeCell ref="B3:K3"/>
    <mergeCell ref="B46:F46"/>
    <mergeCell ref="B47:F47"/>
    <mergeCell ref="B9:F9"/>
    <mergeCell ref="B10:F10"/>
    <mergeCell ref="B7:K7"/>
  </mergeCells>
  <pageMargins left="0.7" right="0.7" top="0.75" bottom="0.75" header="0.3" footer="0.3"/>
  <pageSetup paperSize="9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E25" sqref="E25"/>
    </sheetView>
  </sheetViews>
  <sheetFormatPr defaultRowHeight="14.4" x14ac:dyDescent="0.3"/>
  <cols>
    <col min="2" max="2" width="37.6640625" customWidth="1"/>
    <col min="3" max="5" width="25.33203125" customWidth="1"/>
    <col min="6" max="7" width="15.6640625" customWidth="1"/>
  </cols>
  <sheetData>
    <row r="1" spans="1:7" x14ac:dyDescent="0.3">
      <c r="A1" s="80">
        <v>18299</v>
      </c>
      <c r="B1" s="80" t="s">
        <v>196</v>
      </c>
    </row>
    <row r="2" spans="1:7" ht="18" x14ac:dyDescent="0.25">
      <c r="B2" s="2"/>
      <c r="C2" s="2"/>
      <c r="D2" s="2"/>
      <c r="E2" s="3"/>
      <c r="F2" s="3"/>
      <c r="G2" s="3"/>
    </row>
    <row r="3" spans="1:7" ht="15.75" customHeight="1" x14ac:dyDescent="0.3">
      <c r="B3" s="177" t="s">
        <v>21</v>
      </c>
      <c r="C3" s="177"/>
      <c r="D3" s="177"/>
      <c r="E3" s="177"/>
      <c r="F3" s="177"/>
      <c r="G3" s="177"/>
    </row>
    <row r="4" spans="1:7" ht="18" x14ac:dyDescent="0.25">
      <c r="B4" s="2"/>
      <c r="C4" s="2"/>
      <c r="D4" s="2"/>
      <c r="E4" s="3"/>
      <c r="F4" s="3"/>
      <c r="G4" s="3"/>
    </row>
    <row r="5" spans="1:7" ht="31.5" customHeight="1" x14ac:dyDescent="0.3">
      <c r="B5" s="26" t="s">
        <v>6</v>
      </c>
      <c r="C5" s="26" t="s">
        <v>205</v>
      </c>
      <c r="D5" s="26" t="s">
        <v>199</v>
      </c>
      <c r="E5" s="26" t="s">
        <v>206</v>
      </c>
      <c r="F5" s="26" t="s">
        <v>10</v>
      </c>
      <c r="G5" s="26" t="s">
        <v>22</v>
      </c>
    </row>
    <row r="6" spans="1:7" s="21" customFormat="1" ht="11.25" x14ac:dyDescent="0.2">
      <c r="B6" s="27">
        <v>1</v>
      </c>
      <c r="C6" s="27">
        <v>2</v>
      </c>
      <c r="D6" s="27">
        <v>3</v>
      </c>
      <c r="E6" s="27">
        <v>5</v>
      </c>
      <c r="F6" s="27" t="s">
        <v>12</v>
      </c>
      <c r="G6" s="27" t="s">
        <v>13</v>
      </c>
    </row>
    <row r="7" spans="1:7" ht="15.75" customHeight="1" x14ac:dyDescent="0.25">
      <c r="B7" s="49" t="s">
        <v>7</v>
      </c>
      <c r="C7" s="65">
        <f>C8+C15</f>
        <v>1378336.99</v>
      </c>
      <c r="D7" s="76">
        <f>D8+D15</f>
        <v>1531230.88</v>
      </c>
      <c r="E7" s="50">
        <f>E8+E15</f>
        <v>1501164.62</v>
      </c>
      <c r="F7" s="73">
        <f t="shared" ref="F7:F9" si="0">IFERROR(E7/C7*100,"")</f>
        <v>108.91129171538813</v>
      </c>
      <c r="G7" s="73">
        <f t="shared" ref="G7:G9" si="1">IFERROR(E7/D7*100,"")</f>
        <v>98.0364646251126</v>
      </c>
    </row>
    <row r="8" spans="1:7" ht="15.75" customHeight="1" x14ac:dyDescent="0.3">
      <c r="B8" s="67" t="s">
        <v>207</v>
      </c>
      <c r="C8" s="31">
        <f>SUM(C9:C14)</f>
        <v>1378336.99</v>
      </c>
      <c r="D8" s="31">
        <f>SUM(D9:D14)</f>
        <v>1531230.88</v>
      </c>
      <c r="E8" s="77">
        <f>SUM(E9:E14)</f>
        <v>1501164.62</v>
      </c>
      <c r="F8" s="78">
        <f t="shared" si="0"/>
        <v>108.91129171538813</v>
      </c>
      <c r="G8" s="78">
        <f t="shared" si="1"/>
        <v>98.0364646251126</v>
      </c>
    </row>
    <row r="9" spans="1:7" x14ac:dyDescent="0.3">
      <c r="B9" s="8" t="s">
        <v>69</v>
      </c>
      <c r="C9" s="29">
        <v>1378336.99</v>
      </c>
      <c r="D9" s="29">
        <v>1531230.88</v>
      </c>
      <c r="E9" s="30">
        <v>1501164.62</v>
      </c>
      <c r="F9" s="71">
        <f t="shared" si="0"/>
        <v>108.91129171538813</v>
      </c>
      <c r="G9" s="71">
        <f t="shared" si="1"/>
        <v>98.0364646251126</v>
      </c>
    </row>
    <row r="19" ht="15.75" customHeight="1" x14ac:dyDescent="0.3"/>
  </sheetData>
  <mergeCells count="1">
    <mergeCell ref="B3:G3"/>
  </mergeCells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2"/>
  <sheetViews>
    <sheetView tabSelected="1" zoomScaleNormal="100" workbookViewId="0">
      <selection activeCell="H15" sqref="H15"/>
    </sheetView>
  </sheetViews>
  <sheetFormatPr defaultColWidth="9.109375" defaultRowHeight="13.2" x14ac:dyDescent="0.25"/>
  <cols>
    <col min="1" max="1" width="9.109375" style="80"/>
    <col min="2" max="2" width="58.6640625" style="80" customWidth="1"/>
    <col min="3" max="3" width="17.109375" style="80" customWidth="1"/>
    <col min="4" max="4" width="16.6640625" style="80" customWidth="1"/>
    <col min="5" max="5" width="20.77734375" style="80" customWidth="1"/>
    <col min="6" max="6" width="9.109375" style="80"/>
    <col min="7" max="7" width="10.109375" style="80" customWidth="1"/>
    <col min="8" max="8" width="13" style="80" customWidth="1"/>
    <col min="9" max="9" width="9.109375" style="80" hidden="1" customWidth="1"/>
    <col min="10" max="10" width="12" style="80" hidden="1" customWidth="1"/>
    <col min="11" max="11" width="23" style="80" customWidth="1"/>
    <col min="12" max="12" width="15" style="80" customWidth="1"/>
    <col min="13" max="16384" width="9.109375" style="80"/>
  </cols>
  <sheetData>
    <row r="1" spans="1:11" x14ac:dyDescent="0.25">
      <c r="A1" s="80">
        <v>18299</v>
      </c>
      <c r="B1" s="80" t="s">
        <v>196</v>
      </c>
    </row>
    <row r="2" spans="1:11" ht="26.25" customHeight="1" x14ac:dyDescent="0.25">
      <c r="A2" s="204" t="s">
        <v>96</v>
      </c>
      <c r="B2" s="204"/>
      <c r="C2" s="204"/>
      <c r="D2" s="204"/>
      <c r="E2" s="204"/>
      <c r="F2" s="204"/>
      <c r="G2" s="204"/>
    </row>
    <row r="3" spans="1:11" ht="46.5" customHeight="1" x14ac:dyDescent="0.25">
      <c r="A3" s="205" t="s">
        <v>6</v>
      </c>
      <c r="B3" s="206"/>
      <c r="C3" s="81" t="s">
        <v>202</v>
      </c>
      <c r="D3" s="81" t="s">
        <v>203</v>
      </c>
      <c r="E3" s="81" t="s">
        <v>204</v>
      </c>
      <c r="F3" s="81" t="s">
        <v>163</v>
      </c>
      <c r="G3" s="81" t="s">
        <v>162</v>
      </c>
    </row>
    <row r="4" spans="1:11" ht="9" customHeight="1" x14ac:dyDescent="0.2">
      <c r="A4" s="82"/>
      <c r="B4" s="83">
        <v>1</v>
      </c>
      <c r="C4" s="83">
        <v>2</v>
      </c>
      <c r="D4" s="83">
        <v>3</v>
      </c>
      <c r="E4" s="83">
        <v>4</v>
      </c>
      <c r="F4" s="84"/>
      <c r="G4" s="84"/>
    </row>
    <row r="5" spans="1:11" ht="21" customHeight="1" x14ac:dyDescent="0.2">
      <c r="A5" s="207" t="s">
        <v>161</v>
      </c>
      <c r="B5" s="208"/>
      <c r="C5" s="94">
        <f>C6+C14+C20+C25+C33+C40+C45+C50</f>
        <v>1375142.54</v>
      </c>
      <c r="D5" s="94">
        <f>D6+D14+D20+D25+D33+D40+D45+D50</f>
        <v>1336821.46</v>
      </c>
      <c r="E5" s="94">
        <f>E6+E14+E20+E25+E33+E40+E45+E50+E56</f>
        <v>1500198.1700000002</v>
      </c>
      <c r="F5" s="94">
        <f>(E5/C5)*100</f>
        <v>109.09401217418524</v>
      </c>
      <c r="G5" s="116">
        <f t="shared" ref="G5:G10" si="0">(E5/D5)*100</f>
        <v>112.2212812173138</v>
      </c>
    </row>
    <row r="6" spans="1:11" ht="12.75" x14ac:dyDescent="0.2">
      <c r="A6" s="197" t="s">
        <v>97</v>
      </c>
      <c r="B6" s="197"/>
      <c r="C6" s="85">
        <f>SUM(C7)</f>
        <v>1900.89</v>
      </c>
      <c r="D6" s="85">
        <f>D7</f>
        <v>2501</v>
      </c>
      <c r="E6" s="85">
        <f>E7</f>
        <v>896.28</v>
      </c>
      <c r="F6" s="86">
        <f>(E6/C6)*100</f>
        <v>47.150545270899421</v>
      </c>
      <c r="G6" s="86">
        <f t="shared" si="0"/>
        <v>35.836865253898445</v>
      </c>
      <c r="J6" s="87"/>
      <c r="K6" s="87"/>
    </row>
    <row r="7" spans="1:11" ht="15" customHeight="1" x14ac:dyDescent="0.2">
      <c r="A7" s="88">
        <v>6</v>
      </c>
      <c r="B7" s="88" t="s">
        <v>2</v>
      </c>
      <c r="C7" s="89">
        <f>C8+C11</f>
        <v>1900.89</v>
      </c>
      <c r="D7" s="89">
        <f>D8+D11</f>
        <v>2501</v>
      </c>
      <c r="E7" s="89">
        <f>E8+E11</f>
        <v>896.28</v>
      </c>
      <c r="F7" s="90">
        <f t="shared" ref="F7:F44" si="1">(E7/C7)*100</f>
        <v>47.150545270899421</v>
      </c>
      <c r="G7" s="89">
        <f t="shared" si="0"/>
        <v>35.836865253898445</v>
      </c>
      <c r="K7" s="87"/>
    </row>
    <row r="8" spans="1:11" ht="15" customHeight="1" x14ac:dyDescent="0.2">
      <c r="A8" s="88">
        <v>64</v>
      </c>
      <c r="B8" s="88" t="s">
        <v>72</v>
      </c>
      <c r="C8" s="89">
        <f>C9</f>
        <v>0</v>
      </c>
      <c r="D8" s="89">
        <v>1</v>
      </c>
      <c r="E8" s="89">
        <f>E9</f>
        <v>0</v>
      </c>
      <c r="F8" s="135" t="e">
        <f t="shared" si="1"/>
        <v>#DIV/0!</v>
      </c>
      <c r="G8" s="89">
        <f t="shared" si="0"/>
        <v>0</v>
      </c>
      <c r="K8" s="87"/>
    </row>
    <row r="9" spans="1:11" ht="15" customHeight="1" x14ac:dyDescent="0.2">
      <c r="A9" s="88">
        <v>641</v>
      </c>
      <c r="B9" s="88" t="s">
        <v>98</v>
      </c>
      <c r="C9" s="89">
        <f>C10</f>
        <v>0</v>
      </c>
      <c r="D9" s="89">
        <v>0</v>
      </c>
      <c r="E9" s="89">
        <f>E10</f>
        <v>0</v>
      </c>
      <c r="F9" s="135" t="e">
        <f t="shared" si="1"/>
        <v>#DIV/0!</v>
      </c>
      <c r="G9" s="134" t="e">
        <f t="shared" si="0"/>
        <v>#DIV/0!</v>
      </c>
      <c r="K9" s="87"/>
    </row>
    <row r="10" spans="1:11" ht="15" customHeight="1" x14ac:dyDescent="0.25">
      <c r="A10" s="88">
        <v>6413</v>
      </c>
      <c r="B10" s="88" t="s">
        <v>99</v>
      </c>
      <c r="C10" s="89">
        <v>0</v>
      </c>
      <c r="D10" s="89">
        <v>0</v>
      </c>
      <c r="E10" s="89">
        <v>0</v>
      </c>
      <c r="F10" s="135" t="e">
        <f t="shared" si="1"/>
        <v>#DIV/0!</v>
      </c>
      <c r="G10" s="134" t="e">
        <f t="shared" si="0"/>
        <v>#DIV/0!</v>
      </c>
      <c r="K10" s="87"/>
    </row>
    <row r="11" spans="1:11" ht="15" customHeight="1" x14ac:dyDescent="0.25">
      <c r="A11" s="88">
        <v>66</v>
      </c>
      <c r="B11" s="88" t="s">
        <v>100</v>
      </c>
      <c r="C11" s="89">
        <f>C12</f>
        <v>1900.89</v>
      </c>
      <c r="D11" s="89">
        <v>2500</v>
      </c>
      <c r="E11" s="89">
        <f>E12</f>
        <v>896.28</v>
      </c>
      <c r="F11" s="135">
        <f t="shared" si="1"/>
        <v>47.150545270899421</v>
      </c>
      <c r="G11" s="89">
        <f t="shared" ref="G11" si="2">(E11/D11)*100</f>
        <v>35.851199999999999</v>
      </c>
      <c r="K11" s="87"/>
    </row>
    <row r="12" spans="1:11" ht="15" customHeight="1" x14ac:dyDescent="0.25">
      <c r="A12" s="88">
        <v>661</v>
      </c>
      <c r="B12" s="88" t="s">
        <v>100</v>
      </c>
      <c r="C12" s="89">
        <f>C13</f>
        <v>1900.89</v>
      </c>
      <c r="D12" s="89">
        <v>0</v>
      </c>
      <c r="E12" s="89">
        <f>E13</f>
        <v>896.28</v>
      </c>
      <c r="F12" s="135">
        <f t="shared" si="1"/>
        <v>47.150545270899421</v>
      </c>
      <c r="G12" s="134" t="e">
        <f>(E12/D12)*100</f>
        <v>#DIV/0!</v>
      </c>
      <c r="K12" s="87"/>
    </row>
    <row r="13" spans="1:11" ht="15" customHeight="1" x14ac:dyDescent="0.3">
      <c r="A13" s="88">
        <v>6615</v>
      </c>
      <c r="B13" s="88" t="s">
        <v>101</v>
      </c>
      <c r="C13" s="89">
        <v>1900.89</v>
      </c>
      <c r="D13" s="89">
        <v>0</v>
      </c>
      <c r="E13" s="89">
        <v>896.28</v>
      </c>
      <c r="F13" s="135">
        <f t="shared" si="1"/>
        <v>47.150545270899421</v>
      </c>
      <c r="G13" s="134" t="e">
        <f>(E13/D13)*100</f>
        <v>#DIV/0!</v>
      </c>
      <c r="K13"/>
    </row>
    <row r="14" spans="1:11" ht="14.4" x14ac:dyDescent="0.3">
      <c r="A14" s="197" t="s">
        <v>102</v>
      </c>
      <c r="B14" s="197"/>
      <c r="C14" s="85">
        <f>SUM(C15)</f>
        <v>87343.97</v>
      </c>
      <c r="D14" s="85">
        <f>D16</f>
        <v>0</v>
      </c>
      <c r="E14" s="85">
        <f>SUM(E15)</f>
        <v>87636.55</v>
      </c>
      <c r="F14" s="86">
        <f t="shared" si="1"/>
        <v>100.33497446933086</v>
      </c>
      <c r="G14" s="86" t="e">
        <f t="shared" ref="G14" si="3">(E14/D14)*100</f>
        <v>#DIV/0!</v>
      </c>
      <c r="K14"/>
    </row>
    <row r="15" spans="1:11" ht="15" customHeight="1" x14ac:dyDescent="0.3">
      <c r="A15" s="91">
        <v>6</v>
      </c>
      <c r="B15" s="92" t="s">
        <v>2</v>
      </c>
      <c r="C15" s="123">
        <f t="shared" ref="C15:E16" si="4">C16</f>
        <v>87343.97</v>
      </c>
      <c r="D15" s="124">
        <f t="shared" si="4"/>
        <v>0</v>
      </c>
      <c r="E15" s="124">
        <f t="shared" si="4"/>
        <v>87636.55</v>
      </c>
      <c r="F15" s="90">
        <f t="shared" si="1"/>
        <v>100.33497446933086</v>
      </c>
      <c r="G15" s="89" t="e">
        <f t="shared" ref="G15:G20" si="5">(E15/D15)*100</f>
        <v>#DIV/0!</v>
      </c>
      <c r="K15"/>
    </row>
    <row r="16" spans="1:11" ht="15" customHeight="1" x14ac:dyDescent="0.3">
      <c r="A16" s="91">
        <v>67</v>
      </c>
      <c r="B16" s="92" t="s">
        <v>95</v>
      </c>
      <c r="C16" s="123">
        <f t="shared" si="4"/>
        <v>87343.97</v>
      </c>
      <c r="D16" s="124">
        <f t="shared" si="4"/>
        <v>0</v>
      </c>
      <c r="E16" s="124">
        <f t="shared" si="4"/>
        <v>87636.55</v>
      </c>
      <c r="F16" s="90">
        <f t="shared" si="1"/>
        <v>100.33497446933086</v>
      </c>
      <c r="G16" s="89" t="e">
        <f t="shared" si="5"/>
        <v>#DIV/0!</v>
      </c>
      <c r="K16"/>
    </row>
    <row r="17" spans="1:11" ht="15" customHeight="1" x14ac:dyDescent="0.3">
      <c r="A17" s="91">
        <v>671</v>
      </c>
      <c r="B17" s="88" t="s">
        <v>103</v>
      </c>
      <c r="C17" s="123">
        <f>C18+C19</f>
        <v>87343.97</v>
      </c>
      <c r="D17" s="124">
        <f>D18+D19</f>
        <v>0</v>
      </c>
      <c r="E17" s="124">
        <f>E18+E19</f>
        <v>87636.55</v>
      </c>
      <c r="F17" s="90">
        <f t="shared" si="1"/>
        <v>100.33497446933086</v>
      </c>
      <c r="G17" s="134" t="e">
        <f t="shared" si="5"/>
        <v>#DIV/0!</v>
      </c>
      <c r="K17"/>
    </row>
    <row r="18" spans="1:11" ht="15" customHeight="1" x14ac:dyDescent="0.3">
      <c r="A18" s="91">
        <v>6711</v>
      </c>
      <c r="B18" s="88" t="s">
        <v>104</v>
      </c>
      <c r="C18" s="123">
        <v>0</v>
      </c>
      <c r="D18" s="125">
        <v>0</v>
      </c>
      <c r="E18" s="128">
        <v>0</v>
      </c>
      <c r="F18" s="90" t="e">
        <f t="shared" si="1"/>
        <v>#DIV/0!</v>
      </c>
      <c r="G18" s="134" t="e">
        <f t="shared" si="5"/>
        <v>#DIV/0!</v>
      </c>
      <c r="K18"/>
    </row>
    <row r="19" spans="1:11" ht="15" customHeight="1" x14ac:dyDescent="0.3">
      <c r="A19" s="88">
        <v>6712</v>
      </c>
      <c r="B19" s="88" t="s">
        <v>105</v>
      </c>
      <c r="C19" s="123">
        <v>87343.97</v>
      </c>
      <c r="D19" s="124">
        <v>0</v>
      </c>
      <c r="E19" s="124">
        <f>85371.55+2265</f>
        <v>87636.55</v>
      </c>
      <c r="F19" s="90">
        <v>0</v>
      </c>
      <c r="G19" s="134" t="e">
        <f t="shared" si="5"/>
        <v>#DIV/0!</v>
      </c>
      <c r="K19"/>
    </row>
    <row r="20" spans="1:11" ht="14.4" x14ac:dyDescent="0.3">
      <c r="A20" s="197" t="s">
        <v>106</v>
      </c>
      <c r="B20" s="197"/>
      <c r="C20" s="85">
        <f t="shared" ref="C20:D22" si="6">C21</f>
        <v>16345.91</v>
      </c>
      <c r="D20" s="85">
        <f t="shared" si="6"/>
        <v>16200</v>
      </c>
      <c r="E20" s="85">
        <f>SUM(E24:E24)</f>
        <v>15670.01</v>
      </c>
      <c r="F20" s="86">
        <f t="shared" si="1"/>
        <v>95.865020668778925</v>
      </c>
      <c r="G20" s="86">
        <f t="shared" si="5"/>
        <v>96.72845679012346</v>
      </c>
      <c r="K20"/>
    </row>
    <row r="21" spans="1:11" ht="15" customHeight="1" x14ac:dyDescent="0.2">
      <c r="A21" s="88">
        <v>6</v>
      </c>
      <c r="B21" s="88" t="s">
        <v>2</v>
      </c>
      <c r="C21" s="89">
        <f t="shared" si="6"/>
        <v>16345.91</v>
      </c>
      <c r="D21" s="89">
        <f t="shared" si="6"/>
        <v>16200</v>
      </c>
      <c r="E21" s="89">
        <f>E22</f>
        <v>15670.01</v>
      </c>
      <c r="F21" s="90">
        <f t="shared" si="1"/>
        <v>95.865020668778925</v>
      </c>
      <c r="G21" s="89">
        <f t="shared" ref="G21" si="7">(E21/D21)*100</f>
        <v>96.72845679012346</v>
      </c>
      <c r="K21" s="87"/>
    </row>
    <row r="22" spans="1:11" ht="15" customHeight="1" x14ac:dyDescent="0.2">
      <c r="A22" s="88">
        <v>65</v>
      </c>
      <c r="B22" s="88" t="s">
        <v>107</v>
      </c>
      <c r="C22" s="89">
        <f t="shared" si="6"/>
        <v>16345.91</v>
      </c>
      <c r="D22" s="89">
        <v>16200</v>
      </c>
      <c r="E22" s="89">
        <f>E23</f>
        <v>15670.01</v>
      </c>
      <c r="F22" s="90">
        <f t="shared" si="1"/>
        <v>95.865020668778925</v>
      </c>
      <c r="G22" s="89">
        <f t="shared" ref="G22:G55" si="8">(E22/D22)*100</f>
        <v>96.72845679012346</v>
      </c>
      <c r="K22" s="87"/>
    </row>
    <row r="23" spans="1:11" ht="15" customHeight="1" x14ac:dyDescent="0.2">
      <c r="A23" s="88">
        <v>652</v>
      </c>
      <c r="B23" s="88" t="s">
        <v>108</v>
      </c>
      <c r="C23" s="89">
        <f>C24</f>
        <v>16345.91</v>
      </c>
      <c r="D23" s="89">
        <v>0</v>
      </c>
      <c r="E23" s="89">
        <f>E24</f>
        <v>15670.01</v>
      </c>
      <c r="F23" s="90">
        <f t="shared" si="1"/>
        <v>95.865020668778925</v>
      </c>
      <c r="G23" s="134" t="e">
        <f t="shared" si="8"/>
        <v>#DIV/0!</v>
      </c>
      <c r="K23" s="87"/>
    </row>
    <row r="24" spans="1:11" ht="15" customHeight="1" x14ac:dyDescent="0.2">
      <c r="A24" s="88">
        <v>6526</v>
      </c>
      <c r="B24" s="88" t="s">
        <v>109</v>
      </c>
      <c r="C24" s="89">
        <v>16345.91</v>
      </c>
      <c r="D24" s="89">
        <v>0</v>
      </c>
      <c r="E24" s="89">
        <v>15670.01</v>
      </c>
      <c r="F24" s="90">
        <f t="shared" si="1"/>
        <v>95.865020668778925</v>
      </c>
      <c r="G24" s="134" t="e">
        <f t="shared" si="8"/>
        <v>#DIV/0!</v>
      </c>
      <c r="K24" s="87"/>
    </row>
    <row r="25" spans="1:11" x14ac:dyDescent="0.25">
      <c r="A25" s="197" t="s">
        <v>110</v>
      </c>
      <c r="B25" s="197"/>
      <c r="C25" s="85">
        <f>SUM(C26:C26)</f>
        <v>1214793.6400000001</v>
      </c>
      <c r="D25" s="85">
        <f>SUM(D26:D26)</f>
        <v>1310980.46</v>
      </c>
      <c r="E25" s="85">
        <f>SUM(E26:E26)</f>
        <v>1309874.5900000001</v>
      </c>
      <c r="F25" s="86">
        <f t="shared" si="1"/>
        <v>107.82692194536018</v>
      </c>
      <c r="G25" s="86">
        <f t="shared" si="8"/>
        <v>99.915645577204117</v>
      </c>
      <c r="K25" s="87"/>
    </row>
    <row r="26" spans="1:11" ht="15" customHeight="1" x14ac:dyDescent="0.2">
      <c r="A26" s="88">
        <v>6</v>
      </c>
      <c r="B26" s="88" t="s">
        <v>2</v>
      </c>
      <c r="C26" s="89">
        <f>C27</f>
        <v>1214793.6400000001</v>
      </c>
      <c r="D26" s="89">
        <f>D27</f>
        <v>1310980.46</v>
      </c>
      <c r="E26" s="89">
        <f>E27</f>
        <v>1309874.5900000001</v>
      </c>
      <c r="F26" s="90">
        <f t="shared" si="1"/>
        <v>107.82692194536018</v>
      </c>
      <c r="G26" s="89">
        <f t="shared" si="8"/>
        <v>99.915645577204117</v>
      </c>
      <c r="K26" s="87"/>
    </row>
    <row r="27" spans="1:11" ht="15" customHeight="1" x14ac:dyDescent="0.25">
      <c r="A27" s="88">
        <v>63</v>
      </c>
      <c r="B27" s="88" t="s">
        <v>111</v>
      </c>
      <c r="C27" s="89">
        <f>C28+C31</f>
        <v>1214793.6400000001</v>
      </c>
      <c r="D27" s="89">
        <v>1310980.46</v>
      </c>
      <c r="E27" s="89">
        <f>E28+E31</f>
        <v>1309874.5900000001</v>
      </c>
      <c r="F27" s="90">
        <f t="shared" si="1"/>
        <v>107.82692194536018</v>
      </c>
      <c r="G27" s="89">
        <f t="shared" si="8"/>
        <v>99.915645577204117</v>
      </c>
      <c r="K27" s="87"/>
    </row>
    <row r="28" spans="1:11" ht="15" customHeight="1" x14ac:dyDescent="0.25">
      <c r="A28" s="88">
        <v>636</v>
      </c>
      <c r="B28" s="88" t="s">
        <v>112</v>
      </c>
      <c r="C28" s="89">
        <f>C29+C30</f>
        <v>1211228.78</v>
      </c>
      <c r="D28" s="89">
        <v>0</v>
      </c>
      <c r="E28" s="89">
        <f>E29+E30</f>
        <v>1309874.5900000001</v>
      </c>
      <c r="F28" s="90">
        <f t="shared" si="1"/>
        <v>108.14427560084891</v>
      </c>
      <c r="G28" s="134" t="e">
        <f t="shared" si="8"/>
        <v>#DIV/0!</v>
      </c>
      <c r="K28" s="87"/>
    </row>
    <row r="29" spans="1:11" ht="15" customHeight="1" x14ac:dyDescent="0.25">
      <c r="A29" s="88">
        <v>6361</v>
      </c>
      <c r="B29" s="88" t="s">
        <v>113</v>
      </c>
      <c r="C29" s="89">
        <v>1211228.78</v>
      </c>
      <c r="D29" s="89">
        <v>0</v>
      </c>
      <c r="E29" s="89">
        <v>1309874.5900000001</v>
      </c>
      <c r="F29" s="90">
        <f t="shared" si="1"/>
        <v>108.14427560084891</v>
      </c>
      <c r="G29" s="134" t="e">
        <f t="shared" si="8"/>
        <v>#DIV/0!</v>
      </c>
      <c r="K29" s="87"/>
    </row>
    <row r="30" spans="1:11" ht="15" customHeight="1" x14ac:dyDescent="0.25">
      <c r="A30" s="88">
        <v>6362</v>
      </c>
      <c r="B30" s="88" t="s">
        <v>114</v>
      </c>
      <c r="C30" s="89">
        <v>0</v>
      </c>
      <c r="D30" s="89">
        <v>0</v>
      </c>
      <c r="E30" s="89">
        <v>0</v>
      </c>
      <c r="F30" s="90" t="e">
        <f t="shared" si="1"/>
        <v>#DIV/0!</v>
      </c>
      <c r="G30" s="134" t="e">
        <f t="shared" si="8"/>
        <v>#DIV/0!</v>
      </c>
      <c r="K30" s="87"/>
    </row>
    <row r="31" spans="1:11" ht="15" customHeight="1" x14ac:dyDescent="0.25">
      <c r="A31" s="88">
        <v>639</v>
      </c>
      <c r="B31" s="88" t="s">
        <v>115</v>
      </c>
      <c r="C31" s="89">
        <f>C32</f>
        <v>3564.86</v>
      </c>
      <c r="D31" s="89">
        <v>0</v>
      </c>
      <c r="E31" s="89">
        <f>E32</f>
        <v>0</v>
      </c>
      <c r="F31" s="90">
        <f t="shared" si="1"/>
        <v>0</v>
      </c>
      <c r="G31" s="134" t="e">
        <f t="shared" si="8"/>
        <v>#DIV/0!</v>
      </c>
      <c r="K31" s="87"/>
    </row>
    <row r="32" spans="1:11" ht="15" customHeight="1" x14ac:dyDescent="0.25">
      <c r="A32" s="88">
        <v>6391</v>
      </c>
      <c r="B32" s="88" t="s">
        <v>116</v>
      </c>
      <c r="C32" s="89">
        <v>3564.86</v>
      </c>
      <c r="D32" s="89">
        <v>0</v>
      </c>
      <c r="E32" s="89">
        <v>0</v>
      </c>
      <c r="F32" s="90">
        <f t="shared" si="1"/>
        <v>0</v>
      </c>
      <c r="G32" s="134" t="e">
        <f t="shared" si="8"/>
        <v>#DIV/0!</v>
      </c>
      <c r="K32" s="87"/>
    </row>
    <row r="33" spans="1:11" x14ac:dyDescent="0.25">
      <c r="A33" s="197" t="s">
        <v>117</v>
      </c>
      <c r="B33" s="197"/>
      <c r="C33" s="85">
        <f>C34</f>
        <v>7129</v>
      </c>
      <c r="D33" s="85">
        <f>D34</f>
        <v>5200</v>
      </c>
      <c r="E33" s="85">
        <f>SUM(E34:E34)</f>
        <v>0</v>
      </c>
      <c r="F33" s="86">
        <f t="shared" si="1"/>
        <v>0</v>
      </c>
      <c r="G33" s="86">
        <f t="shared" si="8"/>
        <v>0</v>
      </c>
      <c r="K33" s="87"/>
    </row>
    <row r="34" spans="1:11" ht="15" customHeight="1" x14ac:dyDescent="0.25">
      <c r="A34" s="88">
        <v>6</v>
      </c>
      <c r="B34" s="88" t="s">
        <v>2</v>
      </c>
      <c r="C34" s="89">
        <f>C35</f>
        <v>7129</v>
      </c>
      <c r="D34" s="89">
        <f>D35</f>
        <v>5200</v>
      </c>
      <c r="E34" s="89">
        <f>E35</f>
        <v>0</v>
      </c>
      <c r="F34" s="90">
        <f t="shared" si="1"/>
        <v>0</v>
      </c>
      <c r="G34" s="89">
        <f t="shared" si="8"/>
        <v>0</v>
      </c>
      <c r="K34" s="87"/>
    </row>
    <row r="35" spans="1:11" ht="15" customHeight="1" x14ac:dyDescent="0.25">
      <c r="A35" s="88">
        <v>63</v>
      </c>
      <c r="B35" s="88" t="s">
        <v>118</v>
      </c>
      <c r="C35" s="89">
        <f>C36+C38</f>
        <v>7129</v>
      </c>
      <c r="D35" s="89">
        <f>D39+D36</f>
        <v>5200</v>
      </c>
      <c r="E35" s="89">
        <f>E36+E38</f>
        <v>0</v>
      </c>
      <c r="F35" s="90">
        <f t="shared" si="1"/>
        <v>0</v>
      </c>
      <c r="G35" s="89">
        <f t="shared" si="8"/>
        <v>0</v>
      </c>
      <c r="K35" s="87"/>
    </row>
    <row r="36" spans="1:11" ht="15" customHeight="1" x14ac:dyDescent="0.25">
      <c r="A36" s="88">
        <v>632</v>
      </c>
      <c r="B36" s="88" t="s">
        <v>119</v>
      </c>
      <c r="C36" s="89">
        <f>C37</f>
        <v>0</v>
      </c>
      <c r="D36" s="89">
        <f>D37</f>
        <v>5200</v>
      </c>
      <c r="E36" s="89">
        <f>E37</f>
        <v>0</v>
      </c>
      <c r="F36" s="90" t="e">
        <f t="shared" si="1"/>
        <v>#DIV/0!</v>
      </c>
      <c r="G36" s="134">
        <f t="shared" si="8"/>
        <v>0</v>
      </c>
      <c r="K36" s="87"/>
    </row>
    <row r="37" spans="1:11" ht="15" customHeight="1" x14ac:dyDescent="0.25">
      <c r="A37" s="88">
        <v>6323</v>
      </c>
      <c r="B37" s="88" t="s">
        <v>120</v>
      </c>
      <c r="C37" s="89">
        <v>0</v>
      </c>
      <c r="D37" s="89">
        <v>5200</v>
      </c>
      <c r="E37" s="89">
        <v>0</v>
      </c>
      <c r="F37" s="90" t="e">
        <f t="shared" si="1"/>
        <v>#DIV/0!</v>
      </c>
      <c r="G37" s="134">
        <f t="shared" si="8"/>
        <v>0</v>
      </c>
      <c r="K37" s="87"/>
    </row>
    <row r="38" spans="1:11" ht="15" customHeight="1" x14ac:dyDescent="0.25">
      <c r="A38" s="88">
        <v>638</v>
      </c>
      <c r="B38" s="88" t="s">
        <v>121</v>
      </c>
      <c r="C38" s="89">
        <f>C39</f>
        <v>7129</v>
      </c>
      <c r="D38" s="89">
        <f>D39</f>
        <v>0</v>
      </c>
      <c r="E38" s="89">
        <f>E39</f>
        <v>0</v>
      </c>
      <c r="F38" s="90">
        <f t="shared" si="1"/>
        <v>0</v>
      </c>
      <c r="G38" s="134" t="e">
        <f t="shared" si="8"/>
        <v>#DIV/0!</v>
      </c>
      <c r="K38" s="87"/>
    </row>
    <row r="39" spans="1:11" ht="15" customHeight="1" x14ac:dyDescent="0.25">
      <c r="A39" s="88">
        <v>6381</v>
      </c>
      <c r="B39" s="88" t="s">
        <v>122</v>
      </c>
      <c r="C39" s="89">
        <v>7129</v>
      </c>
      <c r="D39" s="89">
        <v>0</v>
      </c>
      <c r="E39" s="89">
        <v>0</v>
      </c>
      <c r="F39" s="90">
        <f t="shared" si="1"/>
        <v>0</v>
      </c>
      <c r="G39" s="134" t="e">
        <f t="shared" si="8"/>
        <v>#DIV/0!</v>
      </c>
      <c r="K39" s="87"/>
    </row>
    <row r="40" spans="1:11" x14ac:dyDescent="0.25">
      <c r="A40" s="197" t="s">
        <v>123</v>
      </c>
      <c r="B40" s="197"/>
      <c r="C40" s="85">
        <f>SUM(C41:C41)</f>
        <v>800</v>
      </c>
      <c r="D40" s="85">
        <f>SUM(D41:D41)</f>
        <v>1940</v>
      </c>
      <c r="E40" s="85">
        <f>E41</f>
        <v>1940</v>
      </c>
      <c r="F40" s="86">
        <f t="shared" si="1"/>
        <v>242.49999999999997</v>
      </c>
      <c r="G40" s="86">
        <f t="shared" si="8"/>
        <v>100</v>
      </c>
      <c r="K40" s="87"/>
    </row>
    <row r="41" spans="1:11" ht="15" customHeight="1" x14ac:dyDescent="0.25">
      <c r="A41" s="88">
        <v>6</v>
      </c>
      <c r="B41" s="88" t="s">
        <v>2</v>
      </c>
      <c r="C41" s="89">
        <f t="shared" ref="C41:D42" si="9">C42</f>
        <v>800</v>
      </c>
      <c r="D41" s="89">
        <f t="shared" si="9"/>
        <v>1940</v>
      </c>
      <c r="E41" s="89">
        <f>E42</f>
        <v>1940</v>
      </c>
      <c r="F41" s="90">
        <f t="shared" si="1"/>
        <v>242.49999999999997</v>
      </c>
      <c r="G41" s="89">
        <f t="shared" si="8"/>
        <v>100</v>
      </c>
      <c r="K41" s="87"/>
    </row>
    <row r="42" spans="1:11" ht="15" customHeight="1" x14ac:dyDescent="0.25">
      <c r="A42" s="88">
        <v>66</v>
      </c>
      <c r="B42" s="88" t="s">
        <v>94</v>
      </c>
      <c r="C42" s="89">
        <f t="shared" si="9"/>
        <v>800</v>
      </c>
      <c r="D42" s="89">
        <v>1940</v>
      </c>
      <c r="E42" s="89">
        <f>E43</f>
        <v>1940</v>
      </c>
      <c r="F42" s="90">
        <f t="shared" si="1"/>
        <v>242.49999999999997</v>
      </c>
      <c r="G42" s="89">
        <f t="shared" si="8"/>
        <v>100</v>
      </c>
      <c r="K42" s="87"/>
    </row>
    <row r="43" spans="1:11" ht="15" customHeight="1" x14ac:dyDescent="0.25">
      <c r="A43" s="88">
        <v>663</v>
      </c>
      <c r="B43" s="88" t="s">
        <v>124</v>
      </c>
      <c r="C43" s="89">
        <f>C44</f>
        <v>800</v>
      </c>
      <c r="D43" s="89">
        <v>0</v>
      </c>
      <c r="E43" s="89">
        <f>E44</f>
        <v>1940</v>
      </c>
      <c r="F43" s="90">
        <f t="shared" si="1"/>
        <v>242.49999999999997</v>
      </c>
      <c r="G43" s="134" t="e">
        <f t="shared" si="8"/>
        <v>#DIV/0!</v>
      </c>
      <c r="K43" s="87"/>
    </row>
    <row r="44" spans="1:11" ht="15" customHeight="1" x14ac:dyDescent="0.25">
      <c r="A44" s="88">
        <v>6631</v>
      </c>
      <c r="B44" s="88" t="s">
        <v>42</v>
      </c>
      <c r="C44" s="89">
        <v>800</v>
      </c>
      <c r="D44" s="89">
        <v>0</v>
      </c>
      <c r="E44" s="89">
        <f>1080+860</f>
        <v>1940</v>
      </c>
      <c r="F44" s="90">
        <f t="shared" si="1"/>
        <v>242.49999999999997</v>
      </c>
      <c r="G44" s="134" t="e">
        <f t="shared" si="8"/>
        <v>#DIV/0!</v>
      </c>
      <c r="K44" s="87"/>
    </row>
    <row r="45" spans="1:11" ht="15" customHeight="1" x14ac:dyDescent="0.3">
      <c r="A45" s="197" t="s">
        <v>159</v>
      </c>
      <c r="B45" s="197"/>
      <c r="C45" s="85">
        <f>SUM(C49:C49)</f>
        <v>38288.17</v>
      </c>
      <c r="D45" s="85">
        <f>D46</f>
        <v>0</v>
      </c>
      <c r="E45" s="85">
        <f>SUM(E49)</f>
        <v>55444.229999999996</v>
      </c>
      <c r="F45" s="86">
        <f t="shared" ref="F45:F49" si="10">(E45/C45)*100</f>
        <v>144.80773042952953</v>
      </c>
      <c r="G45" s="86" t="e">
        <f t="shared" si="8"/>
        <v>#DIV/0!</v>
      </c>
      <c r="K45" s="127"/>
    </row>
    <row r="46" spans="1:11" ht="15" customHeight="1" x14ac:dyDescent="0.3">
      <c r="A46" s="91">
        <v>6</v>
      </c>
      <c r="B46" s="92" t="s">
        <v>2</v>
      </c>
      <c r="C46" s="93">
        <f t="shared" ref="C46:E47" si="11">C47</f>
        <v>38288.17</v>
      </c>
      <c r="D46" s="30">
        <f t="shared" si="11"/>
        <v>0</v>
      </c>
      <c r="E46" s="126">
        <f t="shared" si="11"/>
        <v>55444.229999999996</v>
      </c>
      <c r="F46" s="90">
        <f t="shared" si="10"/>
        <v>144.80773042952953</v>
      </c>
      <c r="G46" s="89" t="e">
        <f t="shared" si="8"/>
        <v>#DIV/0!</v>
      </c>
      <c r="K46" s="127"/>
    </row>
    <row r="47" spans="1:11" ht="15" customHeight="1" x14ac:dyDescent="0.3">
      <c r="A47" s="91">
        <v>67</v>
      </c>
      <c r="B47" s="92" t="s">
        <v>95</v>
      </c>
      <c r="C47" s="93">
        <f t="shared" si="11"/>
        <v>38288.17</v>
      </c>
      <c r="D47" s="30">
        <f>D48</f>
        <v>0</v>
      </c>
      <c r="E47" s="126">
        <f t="shared" si="11"/>
        <v>55444.229999999996</v>
      </c>
      <c r="F47" s="90">
        <f t="shared" si="10"/>
        <v>144.80773042952953</v>
      </c>
      <c r="G47" s="89" t="e">
        <f t="shared" si="8"/>
        <v>#DIV/0!</v>
      </c>
      <c r="K47" s="127"/>
    </row>
    <row r="48" spans="1:11" ht="15" customHeight="1" x14ac:dyDescent="0.3">
      <c r="A48" s="91">
        <v>671</v>
      </c>
      <c r="B48" s="88" t="s">
        <v>103</v>
      </c>
      <c r="C48" s="93">
        <f>C49</f>
        <v>38288.17</v>
      </c>
      <c r="D48" s="30">
        <f>D49</f>
        <v>0</v>
      </c>
      <c r="E48" s="126">
        <f>E49</f>
        <v>55444.229999999996</v>
      </c>
      <c r="F48" s="90">
        <f t="shared" si="10"/>
        <v>144.80773042952953</v>
      </c>
      <c r="G48" s="134" t="e">
        <f t="shared" si="8"/>
        <v>#DIV/0!</v>
      </c>
      <c r="K48" s="127"/>
    </row>
    <row r="49" spans="1:11" ht="14.4" x14ac:dyDescent="0.3">
      <c r="A49" s="88">
        <v>6711</v>
      </c>
      <c r="B49" s="88" t="s">
        <v>104</v>
      </c>
      <c r="C49" s="89">
        <v>38288.17</v>
      </c>
      <c r="D49" s="30">
        <v>0</v>
      </c>
      <c r="E49" s="126">
        <f>729.96+22995+2282.89+17200+807.39+11428.99</f>
        <v>55444.229999999996</v>
      </c>
      <c r="F49" s="90">
        <f t="shared" si="10"/>
        <v>144.80773042952953</v>
      </c>
      <c r="G49" s="134" t="e">
        <f t="shared" si="8"/>
        <v>#DIV/0!</v>
      </c>
      <c r="K49" s="127"/>
    </row>
    <row r="50" spans="1:11" x14ac:dyDescent="0.25">
      <c r="A50" s="200" t="s">
        <v>178</v>
      </c>
      <c r="B50" s="200"/>
      <c r="C50" s="85">
        <f>C51</f>
        <v>8540.9599999999991</v>
      </c>
      <c r="D50" s="85">
        <f>D51</f>
        <v>0</v>
      </c>
      <c r="E50" s="85">
        <f>E51</f>
        <v>12101.03</v>
      </c>
      <c r="F50" s="86">
        <f t="shared" ref="F50:F54" si="12">(E50/C50)*100</f>
        <v>141.68231674191193</v>
      </c>
      <c r="G50" s="86" t="e">
        <f t="shared" si="8"/>
        <v>#DIV/0!</v>
      </c>
      <c r="K50" s="87"/>
    </row>
    <row r="51" spans="1:11" ht="14.25" customHeight="1" x14ac:dyDescent="0.3">
      <c r="A51" s="91">
        <v>6</v>
      </c>
      <c r="B51" s="92" t="s">
        <v>2</v>
      </c>
      <c r="C51" s="123">
        <f t="shared" ref="C51:E52" si="13">C52</f>
        <v>8540.9599999999991</v>
      </c>
      <c r="D51" s="126">
        <f t="shared" si="13"/>
        <v>0</v>
      </c>
      <c r="E51" s="124">
        <f>E52</f>
        <v>12101.03</v>
      </c>
      <c r="F51" s="90">
        <f t="shared" si="12"/>
        <v>141.68231674191193</v>
      </c>
      <c r="G51" s="89" t="e">
        <f t="shared" si="8"/>
        <v>#DIV/0!</v>
      </c>
      <c r="K51" s="87"/>
    </row>
    <row r="52" spans="1:11" ht="12.75" customHeight="1" x14ac:dyDescent="0.3">
      <c r="A52" s="91">
        <v>63</v>
      </c>
      <c r="B52" s="88" t="s">
        <v>14</v>
      </c>
      <c r="C52" s="123">
        <f t="shared" si="13"/>
        <v>8540.9599999999991</v>
      </c>
      <c r="D52" s="126">
        <f>D53</f>
        <v>0</v>
      </c>
      <c r="E52" s="124">
        <f t="shared" si="13"/>
        <v>12101.03</v>
      </c>
      <c r="F52" s="90">
        <f t="shared" si="12"/>
        <v>141.68231674191193</v>
      </c>
      <c r="G52" s="89" t="e">
        <f t="shared" si="8"/>
        <v>#DIV/0!</v>
      </c>
      <c r="K52" s="87"/>
    </row>
    <row r="53" spans="1:11" ht="13.5" customHeight="1" x14ac:dyDescent="0.3">
      <c r="A53" s="91">
        <v>639</v>
      </c>
      <c r="B53" s="88" t="s">
        <v>115</v>
      </c>
      <c r="C53" s="123">
        <f>C54+C55</f>
        <v>8540.9599999999991</v>
      </c>
      <c r="D53" s="126">
        <f>D54+D55</f>
        <v>0</v>
      </c>
      <c r="E53" s="124">
        <f>E54+E55</f>
        <v>12101.03</v>
      </c>
      <c r="F53" s="90">
        <f t="shared" si="12"/>
        <v>141.68231674191193</v>
      </c>
      <c r="G53" s="134" t="e">
        <f t="shared" si="8"/>
        <v>#DIV/0!</v>
      </c>
      <c r="K53" s="87"/>
    </row>
    <row r="54" spans="1:11" ht="13.5" customHeight="1" x14ac:dyDescent="0.3">
      <c r="A54" s="88">
        <v>6391</v>
      </c>
      <c r="B54" s="88" t="s">
        <v>116</v>
      </c>
      <c r="C54" s="123">
        <v>0</v>
      </c>
      <c r="D54" s="126">
        <v>0</v>
      </c>
      <c r="E54" s="124">
        <v>0</v>
      </c>
      <c r="F54" s="90" t="e">
        <f t="shared" si="12"/>
        <v>#DIV/0!</v>
      </c>
      <c r="G54" s="134" t="e">
        <f t="shared" si="8"/>
        <v>#DIV/0!</v>
      </c>
      <c r="K54" s="87"/>
    </row>
    <row r="55" spans="1:11" ht="14.4" x14ac:dyDescent="0.3">
      <c r="A55" s="88">
        <v>6393</v>
      </c>
      <c r="B55" s="88" t="s">
        <v>177</v>
      </c>
      <c r="C55" s="123">
        <v>8540.9599999999991</v>
      </c>
      <c r="D55" s="126">
        <v>0</v>
      </c>
      <c r="E55" s="124">
        <v>12101.03</v>
      </c>
      <c r="F55" s="90">
        <f t="shared" ref="F55:F63" si="14">(E55/C55)*100</f>
        <v>141.68231674191193</v>
      </c>
      <c r="G55" s="134" t="e">
        <f t="shared" si="8"/>
        <v>#DIV/0!</v>
      </c>
      <c r="K55" s="87"/>
    </row>
    <row r="56" spans="1:11" ht="15" customHeight="1" x14ac:dyDescent="0.25">
      <c r="A56" s="201" t="s">
        <v>209</v>
      </c>
      <c r="B56" s="202"/>
      <c r="C56" s="137">
        <v>0</v>
      </c>
      <c r="D56" s="137">
        <v>0</v>
      </c>
      <c r="E56" s="137">
        <f>E57</f>
        <v>16635.48</v>
      </c>
      <c r="F56" s="135" t="e">
        <f t="shared" si="14"/>
        <v>#DIV/0!</v>
      </c>
      <c r="G56" s="143">
        <v>100</v>
      </c>
    </row>
    <row r="57" spans="1:11" ht="15" customHeight="1" x14ac:dyDescent="0.25">
      <c r="A57" s="91">
        <v>6</v>
      </c>
      <c r="B57" s="92" t="s">
        <v>2</v>
      </c>
      <c r="C57" s="139">
        <v>0</v>
      </c>
      <c r="D57" s="139">
        <v>0</v>
      </c>
      <c r="E57" s="139">
        <f>E58+E63</f>
        <v>16635.48</v>
      </c>
      <c r="F57" s="135" t="e">
        <f t="shared" si="14"/>
        <v>#DIV/0!</v>
      </c>
      <c r="G57" s="145">
        <v>100</v>
      </c>
    </row>
    <row r="58" spans="1:11" ht="15" customHeight="1" x14ac:dyDescent="0.25">
      <c r="A58" s="91">
        <v>63</v>
      </c>
      <c r="B58" s="133" t="s">
        <v>14</v>
      </c>
      <c r="C58" s="139">
        <v>0</v>
      </c>
      <c r="D58" s="139">
        <v>0</v>
      </c>
      <c r="E58" s="139">
        <f>E59</f>
        <v>2135.48</v>
      </c>
      <c r="F58" s="135" t="e">
        <f t="shared" si="14"/>
        <v>#DIV/0!</v>
      </c>
      <c r="G58" s="145">
        <v>100</v>
      </c>
    </row>
    <row r="59" spans="1:11" ht="15" customHeight="1" x14ac:dyDescent="0.25">
      <c r="A59" s="91">
        <v>639</v>
      </c>
      <c r="B59" s="133" t="s">
        <v>115</v>
      </c>
      <c r="C59" s="134">
        <v>0</v>
      </c>
      <c r="D59" s="134">
        <v>0</v>
      </c>
      <c r="E59" s="134">
        <f>E60</f>
        <v>2135.48</v>
      </c>
      <c r="F59" s="135" t="e">
        <f t="shared" si="14"/>
        <v>#DIV/0!</v>
      </c>
      <c r="G59" s="134" t="e">
        <f>(E59/D59)*100</f>
        <v>#DIV/0!</v>
      </c>
    </row>
    <row r="60" spans="1:11" ht="15" customHeight="1" x14ac:dyDescent="0.25">
      <c r="A60" s="133">
        <v>6391</v>
      </c>
      <c r="B60" s="133" t="s">
        <v>116</v>
      </c>
      <c r="C60" s="134">
        <v>0</v>
      </c>
      <c r="D60" s="134">
        <v>0</v>
      </c>
      <c r="E60" s="134">
        <v>2135.48</v>
      </c>
      <c r="F60" s="135" t="e">
        <f t="shared" si="14"/>
        <v>#DIV/0!</v>
      </c>
      <c r="G60" s="134" t="e">
        <f>(E60/D60)*100</f>
        <v>#DIV/0!</v>
      </c>
    </row>
    <row r="61" spans="1:11" x14ac:dyDescent="0.25">
      <c r="A61" s="133">
        <v>6393</v>
      </c>
      <c r="B61" s="133" t="s">
        <v>177</v>
      </c>
      <c r="C61" s="134">
        <v>0</v>
      </c>
      <c r="D61" s="134">
        <v>0</v>
      </c>
      <c r="E61" s="134">
        <v>0</v>
      </c>
      <c r="F61" s="135" t="e">
        <f t="shared" si="14"/>
        <v>#DIV/0!</v>
      </c>
      <c r="G61" s="134" t="e">
        <f>(E61/D61)*100</f>
        <v>#DIV/0!</v>
      </c>
    </row>
    <row r="62" spans="1:11" ht="14.4" x14ac:dyDescent="0.3">
      <c r="A62" s="140">
        <v>67</v>
      </c>
      <c r="B62" s="141" t="s">
        <v>227</v>
      </c>
      <c r="C62" s="155">
        <v>0</v>
      </c>
      <c r="D62" s="160">
        <v>0</v>
      </c>
      <c r="E62" s="124">
        <f>E63</f>
        <v>14500</v>
      </c>
      <c r="F62" s="135" t="e">
        <f t="shared" si="14"/>
        <v>#DIV/0!</v>
      </c>
      <c r="G62" s="134" t="e">
        <f>(E62/D62)*100</f>
        <v>#DIV/0!</v>
      </c>
      <c r="K62" s="87"/>
    </row>
    <row r="63" spans="1:11" ht="14.4" x14ac:dyDescent="0.3">
      <c r="A63" s="140">
        <v>6711</v>
      </c>
      <c r="B63" s="141" t="s">
        <v>228</v>
      </c>
      <c r="C63" s="155">
        <v>0</v>
      </c>
      <c r="D63" s="160">
        <v>0</v>
      </c>
      <c r="E63" s="124">
        <v>14500</v>
      </c>
      <c r="F63" s="135" t="e">
        <f t="shared" si="14"/>
        <v>#DIV/0!</v>
      </c>
      <c r="G63" s="134" t="e">
        <f>(E63/D63)*100</f>
        <v>#DIV/0!</v>
      </c>
      <c r="K63" s="87"/>
    </row>
    <row r="64" spans="1:11" ht="14.4" x14ac:dyDescent="0.3">
      <c r="A64" s="158"/>
      <c r="B64" s="158"/>
      <c r="C64" s="159"/>
      <c r="D64" s="130"/>
      <c r="E64" s="130"/>
      <c r="F64" s="161"/>
      <c r="G64" s="162"/>
      <c r="K64" s="87"/>
    </row>
    <row r="65" spans="1:11" ht="14.4" x14ac:dyDescent="0.3">
      <c r="A65" s="158"/>
      <c r="B65" s="158"/>
      <c r="C65" s="159"/>
      <c r="D65" s="130"/>
      <c r="E65" s="130"/>
      <c r="F65" s="161"/>
      <c r="G65" s="162"/>
      <c r="K65" s="87"/>
    </row>
    <row r="66" spans="1:11" ht="14.4" x14ac:dyDescent="0.3">
      <c r="A66" s="158"/>
      <c r="B66" s="158"/>
      <c r="C66" s="159"/>
      <c r="D66" s="130"/>
      <c r="E66" s="130"/>
      <c r="F66" s="161"/>
      <c r="G66" s="162"/>
      <c r="K66" s="87"/>
    </row>
    <row r="67" spans="1:11" ht="14.4" x14ac:dyDescent="0.3">
      <c r="C67" s="87"/>
      <c r="D67" s="130"/>
      <c r="E67" s="130"/>
      <c r="F67" s="87"/>
      <c r="G67" s="87"/>
      <c r="K67" s="87"/>
    </row>
    <row r="68" spans="1:11" ht="14.4" x14ac:dyDescent="0.3">
      <c r="A68" s="129"/>
    </row>
    <row r="69" spans="1:11" ht="39.6" x14ac:dyDescent="0.25">
      <c r="A69" s="151"/>
      <c r="B69" s="150" t="s">
        <v>6</v>
      </c>
      <c r="C69" s="150" t="s">
        <v>202</v>
      </c>
      <c r="D69" s="150" t="s">
        <v>203</v>
      </c>
      <c r="E69" s="150" t="s">
        <v>204</v>
      </c>
      <c r="F69" s="150" t="s">
        <v>163</v>
      </c>
      <c r="G69" s="150" t="s">
        <v>162</v>
      </c>
    </row>
    <row r="70" spans="1:11" x14ac:dyDescent="0.25">
      <c r="A70" s="198" t="s">
        <v>7</v>
      </c>
      <c r="B70" s="203"/>
      <c r="C70" s="152">
        <v>1378336.99</v>
      </c>
      <c r="D70" s="152">
        <v>1531230.8800000001</v>
      </c>
      <c r="E70" s="152">
        <f>E71+E211</f>
        <v>1501164.62</v>
      </c>
      <c r="F70" s="132">
        <f t="shared" ref="F70:F118" si="15">(E70/C70)*100</f>
        <v>108.91129171538813</v>
      </c>
      <c r="G70" s="132">
        <f t="shared" ref="G70:G80" si="16">(E70/D70)*100</f>
        <v>98.036464625112572</v>
      </c>
    </row>
    <row r="71" spans="1:11" x14ac:dyDescent="0.25">
      <c r="A71" s="211" t="s">
        <v>167</v>
      </c>
      <c r="B71" s="212"/>
      <c r="C71" s="131">
        <v>53108.589999999989</v>
      </c>
      <c r="D71" s="131">
        <v>97432.6</v>
      </c>
      <c r="E71" s="131">
        <f>E72+E80+E88+E97+E109+E129+E135+E150+E172+E205</f>
        <v>90736.26</v>
      </c>
      <c r="F71" s="132">
        <f t="shared" si="15"/>
        <v>170.85044057844505</v>
      </c>
      <c r="G71" s="132">
        <f t="shared" si="16"/>
        <v>93.127207936563323</v>
      </c>
    </row>
    <row r="72" spans="1:11" x14ac:dyDescent="0.25">
      <c r="A72" s="194" t="s">
        <v>221</v>
      </c>
      <c r="B72" s="195"/>
      <c r="C72" s="131">
        <v>663.6</v>
      </c>
      <c r="D72" s="131">
        <v>729.96</v>
      </c>
      <c r="E72" s="131">
        <v>729.96</v>
      </c>
      <c r="F72" s="132">
        <f t="shared" si="15"/>
        <v>110.00000000000001</v>
      </c>
      <c r="G72" s="132">
        <f t="shared" si="16"/>
        <v>100</v>
      </c>
    </row>
    <row r="73" spans="1:11" ht="15" customHeight="1" x14ac:dyDescent="0.25">
      <c r="A73" s="196" t="s">
        <v>159</v>
      </c>
      <c r="B73" s="196"/>
      <c r="C73" s="137">
        <v>663.6</v>
      </c>
      <c r="D73" s="137">
        <v>729.96</v>
      </c>
      <c r="E73" s="137">
        <v>729.96</v>
      </c>
      <c r="F73" s="142">
        <f t="shared" si="15"/>
        <v>110.00000000000001</v>
      </c>
      <c r="G73" s="142">
        <f t="shared" si="16"/>
        <v>100</v>
      </c>
    </row>
    <row r="74" spans="1:11" ht="15" customHeight="1" x14ac:dyDescent="0.25">
      <c r="A74" s="138">
        <v>3</v>
      </c>
      <c r="B74" s="138" t="s">
        <v>3</v>
      </c>
      <c r="C74" s="139">
        <v>663.6</v>
      </c>
      <c r="D74" s="139">
        <v>729.96</v>
      </c>
      <c r="E74" s="139">
        <v>729.96</v>
      </c>
      <c r="F74" s="135">
        <f t="shared" si="15"/>
        <v>110.00000000000001</v>
      </c>
      <c r="G74" s="163">
        <f t="shared" si="16"/>
        <v>100</v>
      </c>
    </row>
    <row r="75" spans="1:11" ht="15" customHeight="1" x14ac:dyDescent="0.25">
      <c r="A75" s="138">
        <v>31</v>
      </c>
      <c r="B75" s="138" t="s">
        <v>4</v>
      </c>
      <c r="C75" s="139">
        <v>663.6</v>
      </c>
      <c r="D75" s="139">
        <v>729.96</v>
      </c>
      <c r="E75" s="139">
        <v>729.96</v>
      </c>
      <c r="F75" s="135">
        <f t="shared" si="15"/>
        <v>110.00000000000001</v>
      </c>
      <c r="G75" s="163">
        <f t="shared" si="16"/>
        <v>100</v>
      </c>
    </row>
    <row r="76" spans="1:11" ht="15" customHeight="1" x14ac:dyDescent="0.25">
      <c r="A76" s="133">
        <v>311</v>
      </c>
      <c r="B76" s="133" t="s">
        <v>16</v>
      </c>
      <c r="C76" s="134">
        <v>663.6</v>
      </c>
      <c r="D76" s="134">
        <v>0</v>
      </c>
      <c r="E76" s="134">
        <v>626.58000000000004</v>
      </c>
      <c r="F76" s="135">
        <f t="shared" si="15"/>
        <v>94.421338155515372</v>
      </c>
      <c r="G76" s="135" t="e">
        <f t="shared" si="16"/>
        <v>#DIV/0!</v>
      </c>
    </row>
    <row r="77" spans="1:11" ht="15" customHeight="1" x14ac:dyDescent="0.25">
      <c r="A77" s="133">
        <v>3113</v>
      </c>
      <c r="B77" s="133" t="s">
        <v>160</v>
      </c>
      <c r="C77" s="134">
        <v>663.6</v>
      </c>
      <c r="D77" s="134">
        <v>0</v>
      </c>
      <c r="E77" s="134">
        <v>626.58000000000004</v>
      </c>
      <c r="F77" s="135">
        <f t="shared" si="15"/>
        <v>94.421338155515372</v>
      </c>
      <c r="G77" s="135" t="e">
        <f t="shared" si="16"/>
        <v>#DIV/0!</v>
      </c>
    </row>
    <row r="78" spans="1:11" ht="15" customHeight="1" x14ac:dyDescent="0.25">
      <c r="A78" s="133">
        <v>313</v>
      </c>
      <c r="B78" s="133" t="s">
        <v>130</v>
      </c>
      <c r="C78" s="134">
        <v>0</v>
      </c>
      <c r="D78" s="134">
        <v>0</v>
      </c>
      <c r="E78" s="134">
        <v>103.38</v>
      </c>
      <c r="F78" s="135" t="e">
        <f t="shared" si="15"/>
        <v>#DIV/0!</v>
      </c>
      <c r="G78" s="135" t="e">
        <f t="shared" si="16"/>
        <v>#DIV/0!</v>
      </c>
    </row>
    <row r="79" spans="1:11" ht="15" customHeight="1" x14ac:dyDescent="0.25">
      <c r="A79" s="133">
        <v>3132</v>
      </c>
      <c r="B79" s="133" t="s">
        <v>131</v>
      </c>
      <c r="C79" s="134">
        <v>0</v>
      </c>
      <c r="D79" s="134">
        <v>0</v>
      </c>
      <c r="E79" s="134">
        <v>103.38</v>
      </c>
      <c r="F79" s="135" t="e">
        <f t="shared" si="15"/>
        <v>#DIV/0!</v>
      </c>
      <c r="G79" s="135" t="e">
        <f t="shared" si="16"/>
        <v>#DIV/0!</v>
      </c>
    </row>
    <row r="80" spans="1:11" ht="15" customHeight="1" x14ac:dyDescent="0.25">
      <c r="A80" s="194" t="s">
        <v>222</v>
      </c>
      <c r="B80" s="195"/>
      <c r="C80" s="131">
        <v>22993.97</v>
      </c>
      <c r="D80" s="131">
        <v>22995</v>
      </c>
      <c r="E80" s="131">
        <v>22995</v>
      </c>
      <c r="F80" s="132">
        <f t="shared" si="15"/>
        <v>100.00447943526063</v>
      </c>
      <c r="G80" s="132">
        <f t="shared" si="16"/>
        <v>100</v>
      </c>
    </row>
    <row r="81" spans="1:7" ht="15" customHeight="1" x14ac:dyDescent="0.25">
      <c r="A81" s="196" t="s">
        <v>159</v>
      </c>
      <c r="B81" s="196"/>
      <c r="C81" s="137">
        <v>22993.97</v>
      </c>
      <c r="D81" s="137">
        <v>22995</v>
      </c>
      <c r="E81" s="137">
        <v>22995</v>
      </c>
      <c r="F81" s="142">
        <f t="shared" si="15"/>
        <v>100.00447943526063</v>
      </c>
      <c r="G81" s="143">
        <v>100</v>
      </c>
    </row>
    <row r="82" spans="1:7" ht="15" customHeight="1" x14ac:dyDescent="0.25">
      <c r="A82" s="138">
        <v>3</v>
      </c>
      <c r="B82" s="138" t="s">
        <v>3</v>
      </c>
      <c r="C82" s="139">
        <v>22993.97</v>
      </c>
      <c r="D82" s="139">
        <v>22995</v>
      </c>
      <c r="E82" s="139">
        <v>22995</v>
      </c>
      <c r="F82" s="144">
        <f t="shared" si="15"/>
        <v>100.00447943526063</v>
      </c>
      <c r="G82" s="145">
        <v>100</v>
      </c>
    </row>
    <row r="83" spans="1:7" ht="15" customHeight="1" x14ac:dyDescent="0.25">
      <c r="A83" s="138">
        <v>32</v>
      </c>
      <c r="B83" s="138" t="s">
        <v>9</v>
      </c>
      <c r="C83" s="139">
        <v>22993.97</v>
      </c>
      <c r="D83" s="139">
        <v>22995</v>
      </c>
      <c r="E83" s="139">
        <v>22995</v>
      </c>
      <c r="F83" s="144">
        <f t="shared" si="15"/>
        <v>100.00447943526063</v>
      </c>
      <c r="G83" s="145">
        <v>100</v>
      </c>
    </row>
    <row r="84" spans="1:7" ht="15" customHeight="1" x14ac:dyDescent="0.25">
      <c r="A84" s="133">
        <v>329</v>
      </c>
      <c r="B84" s="133" t="s">
        <v>81</v>
      </c>
      <c r="C84" s="134">
        <v>22993.97</v>
      </c>
      <c r="D84" s="134">
        <v>22995</v>
      </c>
      <c r="E84" s="134">
        <v>22995</v>
      </c>
      <c r="F84" s="135">
        <f t="shared" si="15"/>
        <v>100.00447943526063</v>
      </c>
      <c r="G84" s="135">
        <f>(E84/D84)*100</f>
        <v>100</v>
      </c>
    </row>
    <row r="85" spans="1:7" ht="15" customHeight="1" x14ac:dyDescent="0.25">
      <c r="A85" s="133">
        <v>3291</v>
      </c>
      <c r="B85" s="133" t="s">
        <v>142</v>
      </c>
      <c r="C85" s="134">
        <v>0</v>
      </c>
      <c r="D85" s="134">
        <v>0</v>
      </c>
      <c r="E85" s="134">
        <v>0</v>
      </c>
      <c r="F85" s="135" t="e">
        <f t="shared" si="15"/>
        <v>#DIV/0!</v>
      </c>
      <c r="G85" s="135" t="e">
        <f>(E85/D85)*100</f>
        <v>#DIV/0!</v>
      </c>
    </row>
    <row r="86" spans="1:7" ht="15" customHeight="1" x14ac:dyDescent="0.25">
      <c r="A86" s="133">
        <v>3293</v>
      </c>
      <c r="B86" s="133" t="s">
        <v>77</v>
      </c>
      <c r="C86" s="134">
        <v>0</v>
      </c>
      <c r="D86" s="134">
        <v>0</v>
      </c>
      <c r="E86" s="134">
        <v>0</v>
      </c>
      <c r="F86" s="135" t="e">
        <f t="shared" si="15"/>
        <v>#DIV/0!</v>
      </c>
      <c r="G86" s="135" t="e">
        <f>(E86/D86)*100</f>
        <v>#DIV/0!</v>
      </c>
    </row>
    <row r="87" spans="1:7" ht="15" customHeight="1" x14ac:dyDescent="0.25">
      <c r="A87" s="133">
        <v>3299</v>
      </c>
      <c r="B87" s="133" t="s">
        <v>81</v>
      </c>
      <c r="C87" s="134">
        <v>22993.97</v>
      </c>
      <c r="D87" s="134">
        <v>22995</v>
      </c>
      <c r="E87" s="134">
        <v>22995</v>
      </c>
      <c r="F87" s="135">
        <f t="shared" si="15"/>
        <v>100.00447943526063</v>
      </c>
      <c r="G87" s="135">
        <f>(E87/D87)*100</f>
        <v>100</v>
      </c>
    </row>
    <row r="88" spans="1:7" ht="15" customHeight="1" x14ac:dyDescent="0.25">
      <c r="A88" s="213" t="s">
        <v>171</v>
      </c>
      <c r="B88" s="214"/>
      <c r="C88" s="131">
        <v>6917.99</v>
      </c>
      <c r="D88" s="149">
        <v>4520.79</v>
      </c>
      <c r="E88" s="131">
        <f>E89</f>
        <v>2282.8799999999997</v>
      </c>
      <c r="F88" s="132">
        <f t="shared" si="15"/>
        <v>32.999180397774495</v>
      </c>
      <c r="G88" s="132">
        <f>(E88/D88)*100</f>
        <v>50.497368822705759</v>
      </c>
    </row>
    <row r="89" spans="1:7" ht="15" customHeight="1" x14ac:dyDescent="0.25">
      <c r="A89" s="196" t="s">
        <v>159</v>
      </c>
      <c r="B89" s="196"/>
      <c r="C89" s="137">
        <v>6917.99</v>
      </c>
      <c r="D89" s="137">
        <v>4520.79</v>
      </c>
      <c r="E89" s="137">
        <f>E90</f>
        <v>2282.8799999999997</v>
      </c>
      <c r="F89" s="142">
        <f t="shared" si="15"/>
        <v>32.999180397774495</v>
      </c>
      <c r="G89" s="142">
        <f t="shared" ref="G89:G96" si="17">(E89/D89)*100</f>
        <v>50.497368822705759</v>
      </c>
    </row>
    <row r="90" spans="1:7" ht="15" customHeight="1" x14ac:dyDescent="0.25">
      <c r="A90" s="138">
        <v>3</v>
      </c>
      <c r="B90" s="138" t="s">
        <v>3</v>
      </c>
      <c r="C90" s="139">
        <v>6917.99</v>
      </c>
      <c r="D90" s="139">
        <v>4520.79</v>
      </c>
      <c r="E90" s="139">
        <f>E91+E94</f>
        <v>2282.8799999999997</v>
      </c>
      <c r="F90" s="144">
        <f t="shared" si="15"/>
        <v>32.999180397774495</v>
      </c>
      <c r="G90" s="144">
        <f t="shared" si="17"/>
        <v>50.497368822705759</v>
      </c>
    </row>
    <row r="91" spans="1:7" ht="15" customHeight="1" x14ac:dyDescent="0.25">
      <c r="A91" s="138">
        <v>31</v>
      </c>
      <c r="B91" s="138" t="s">
        <v>4</v>
      </c>
      <c r="C91" s="139">
        <v>6917.99</v>
      </c>
      <c r="D91" s="139">
        <v>4430.79</v>
      </c>
      <c r="E91" s="139">
        <f>E92</f>
        <v>2250.4499999999998</v>
      </c>
      <c r="F91" s="144">
        <f t="shared" si="15"/>
        <v>32.530402616945089</v>
      </c>
      <c r="G91" s="144">
        <f t="shared" si="17"/>
        <v>50.791168166399217</v>
      </c>
    </row>
    <row r="92" spans="1:7" ht="15" customHeight="1" x14ac:dyDescent="0.25">
      <c r="A92" s="133">
        <v>312</v>
      </c>
      <c r="B92" s="133" t="s">
        <v>46</v>
      </c>
      <c r="C92" s="134">
        <v>6917.99</v>
      </c>
      <c r="D92" s="134">
        <v>4430.79</v>
      </c>
      <c r="E92" s="134">
        <f>E93</f>
        <v>2250.4499999999998</v>
      </c>
      <c r="F92" s="135">
        <f t="shared" si="15"/>
        <v>32.530402616945089</v>
      </c>
      <c r="G92" s="135">
        <f t="shared" si="17"/>
        <v>50.791168166399217</v>
      </c>
    </row>
    <row r="93" spans="1:7" ht="15" customHeight="1" x14ac:dyDescent="0.25">
      <c r="A93" s="133">
        <v>3121</v>
      </c>
      <c r="B93" s="133" t="s">
        <v>46</v>
      </c>
      <c r="C93" s="134">
        <v>6917.99</v>
      </c>
      <c r="D93" s="134">
        <v>4430.79</v>
      </c>
      <c r="E93" s="134">
        <v>2250.4499999999998</v>
      </c>
      <c r="F93" s="135">
        <f t="shared" si="15"/>
        <v>32.530402616945089</v>
      </c>
      <c r="G93" s="135">
        <f t="shared" si="17"/>
        <v>50.791168166399217</v>
      </c>
    </row>
    <row r="94" spans="1:7" ht="15" customHeight="1" x14ac:dyDescent="0.25">
      <c r="A94" s="146">
        <v>32</v>
      </c>
      <c r="B94" s="146" t="s">
        <v>9</v>
      </c>
      <c r="C94" s="147">
        <v>0</v>
      </c>
      <c r="D94" s="147">
        <v>90</v>
      </c>
      <c r="E94" s="147">
        <f>E95</f>
        <v>32.43</v>
      </c>
      <c r="F94" s="148" t="e">
        <f t="shared" si="15"/>
        <v>#DIV/0!</v>
      </c>
      <c r="G94" s="148">
        <f t="shared" si="17"/>
        <v>36.033333333333331</v>
      </c>
    </row>
    <row r="95" spans="1:7" ht="15" customHeight="1" x14ac:dyDescent="0.25">
      <c r="A95" s="133">
        <v>321</v>
      </c>
      <c r="B95" s="133" t="s">
        <v>18</v>
      </c>
      <c r="C95" s="134">
        <v>0</v>
      </c>
      <c r="D95" s="134">
        <v>90</v>
      </c>
      <c r="E95" s="134">
        <v>32.43</v>
      </c>
      <c r="F95" s="135" t="e">
        <f t="shared" si="15"/>
        <v>#DIV/0!</v>
      </c>
      <c r="G95" s="135">
        <f t="shared" si="17"/>
        <v>36.033333333333331</v>
      </c>
    </row>
    <row r="96" spans="1:7" ht="15" customHeight="1" x14ac:dyDescent="0.25">
      <c r="A96" s="133">
        <v>3212</v>
      </c>
      <c r="B96" s="133" t="s">
        <v>172</v>
      </c>
      <c r="C96" s="134">
        <v>0</v>
      </c>
      <c r="D96" s="134">
        <v>90</v>
      </c>
      <c r="E96" s="134">
        <v>32.43</v>
      </c>
      <c r="F96" s="135" t="e">
        <f t="shared" si="15"/>
        <v>#DIV/0!</v>
      </c>
      <c r="G96" s="135">
        <f t="shared" si="17"/>
        <v>36.033333333333331</v>
      </c>
    </row>
    <row r="97" spans="1:7" ht="15" customHeight="1" x14ac:dyDescent="0.25">
      <c r="A97" s="194" t="s">
        <v>213</v>
      </c>
      <c r="B97" s="195"/>
      <c r="C97" s="131">
        <v>0</v>
      </c>
      <c r="D97" s="131">
        <v>31700</v>
      </c>
      <c r="E97" s="131">
        <v>31700</v>
      </c>
      <c r="F97" s="132" t="e">
        <f t="shared" si="15"/>
        <v>#DIV/0!</v>
      </c>
      <c r="G97" s="136">
        <v>100</v>
      </c>
    </row>
    <row r="98" spans="1:7" ht="15" customHeight="1" x14ac:dyDescent="0.25">
      <c r="A98" s="196" t="s">
        <v>159</v>
      </c>
      <c r="B98" s="196"/>
      <c r="C98" s="137">
        <v>0</v>
      </c>
      <c r="D98" s="137">
        <v>17200</v>
      </c>
      <c r="E98" s="137">
        <v>17200</v>
      </c>
      <c r="F98" s="142" t="e">
        <f t="shared" si="15"/>
        <v>#DIV/0!</v>
      </c>
      <c r="G98" s="143">
        <v>100</v>
      </c>
    </row>
    <row r="99" spans="1:7" x14ac:dyDescent="0.25">
      <c r="A99" s="138">
        <v>3</v>
      </c>
      <c r="B99" s="138" t="s">
        <v>3</v>
      </c>
      <c r="C99" s="139">
        <v>0</v>
      </c>
      <c r="D99" s="139">
        <v>17200</v>
      </c>
      <c r="E99" s="139">
        <v>17200</v>
      </c>
      <c r="F99" s="144" t="e">
        <f t="shared" si="15"/>
        <v>#DIV/0!</v>
      </c>
      <c r="G99" s="145">
        <v>100</v>
      </c>
    </row>
    <row r="100" spans="1:7" ht="15" customHeight="1" x14ac:dyDescent="0.25">
      <c r="A100" s="138">
        <v>37</v>
      </c>
      <c r="B100" s="138" t="s">
        <v>215</v>
      </c>
      <c r="C100" s="139">
        <v>0</v>
      </c>
      <c r="D100" s="139">
        <v>17200</v>
      </c>
      <c r="E100" s="139">
        <v>17200</v>
      </c>
      <c r="F100" s="144" t="e">
        <f t="shared" si="15"/>
        <v>#DIV/0!</v>
      </c>
      <c r="G100" s="145">
        <v>100</v>
      </c>
    </row>
    <row r="101" spans="1:7" ht="15" customHeight="1" x14ac:dyDescent="0.25">
      <c r="A101" s="133">
        <v>37219</v>
      </c>
      <c r="B101" s="133" t="s">
        <v>214</v>
      </c>
      <c r="C101" s="134">
        <v>0</v>
      </c>
      <c r="D101" s="134">
        <v>17200</v>
      </c>
      <c r="E101" s="134">
        <v>17200</v>
      </c>
      <c r="F101" s="135" t="e">
        <f t="shared" si="15"/>
        <v>#DIV/0!</v>
      </c>
      <c r="G101" s="134">
        <f>(E101/D101)*100</f>
        <v>100</v>
      </c>
    </row>
    <row r="102" spans="1:7" ht="15" customHeight="1" x14ac:dyDescent="0.25">
      <c r="A102" s="196" t="s">
        <v>209</v>
      </c>
      <c r="B102" s="196"/>
      <c r="C102" s="137">
        <v>0</v>
      </c>
      <c r="D102" s="137">
        <v>14500</v>
      </c>
      <c r="E102" s="137">
        <v>14500</v>
      </c>
      <c r="F102" s="142" t="e">
        <f t="shared" si="15"/>
        <v>#DIV/0!</v>
      </c>
      <c r="G102" s="143">
        <v>100</v>
      </c>
    </row>
    <row r="103" spans="1:7" ht="15" customHeight="1" x14ac:dyDescent="0.25">
      <c r="A103" s="138">
        <v>3</v>
      </c>
      <c r="B103" s="138" t="s">
        <v>3</v>
      </c>
      <c r="C103" s="139">
        <v>0</v>
      </c>
      <c r="D103" s="139">
        <v>14500</v>
      </c>
      <c r="E103" s="139">
        <v>14500</v>
      </c>
      <c r="F103" s="144" t="e">
        <f t="shared" si="15"/>
        <v>#DIV/0!</v>
      </c>
      <c r="G103" s="145">
        <v>100</v>
      </c>
    </row>
    <row r="104" spans="1:7" ht="15" customHeight="1" x14ac:dyDescent="0.25">
      <c r="A104" s="138">
        <v>31</v>
      </c>
      <c r="B104" s="138" t="s">
        <v>4</v>
      </c>
      <c r="C104" s="139">
        <v>0</v>
      </c>
      <c r="D104" s="139">
        <v>500</v>
      </c>
      <c r="E104" s="139">
        <v>14500</v>
      </c>
      <c r="F104" s="144" t="e">
        <f t="shared" si="15"/>
        <v>#DIV/0!</v>
      </c>
      <c r="G104" s="145">
        <v>0</v>
      </c>
    </row>
    <row r="105" spans="1:7" ht="15" customHeight="1" x14ac:dyDescent="0.25">
      <c r="A105" s="133">
        <v>311</v>
      </c>
      <c r="B105" s="133" t="s">
        <v>16</v>
      </c>
      <c r="C105" s="134">
        <v>0</v>
      </c>
      <c r="D105" s="134">
        <v>500</v>
      </c>
      <c r="E105" s="134">
        <v>500</v>
      </c>
      <c r="F105" s="135" t="e">
        <f t="shared" si="15"/>
        <v>#DIV/0!</v>
      </c>
      <c r="G105" s="134">
        <f>(E105/D105)*100</f>
        <v>100</v>
      </c>
    </row>
    <row r="106" spans="1:7" ht="15" customHeight="1" x14ac:dyDescent="0.25">
      <c r="A106" s="133">
        <v>3111</v>
      </c>
      <c r="B106" s="133" t="s">
        <v>17</v>
      </c>
      <c r="C106" s="134">
        <v>0</v>
      </c>
      <c r="D106" s="134">
        <v>0</v>
      </c>
      <c r="E106" s="134">
        <v>0</v>
      </c>
      <c r="F106" s="135" t="e">
        <f t="shared" si="15"/>
        <v>#DIV/0!</v>
      </c>
      <c r="G106" s="134" t="e">
        <f>(E106/D106)*100</f>
        <v>#DIV/0!</v>
      </c>
    </row>
    <row r="107" spans="1:7" ht="15" customHeight="1" x14ac:dyDescent="0.25">
      <c r="A107" s="138">
        <v>37</v>
      </c>
      <c r="B107" s="138" t="s">
        <v>215</v>
      </c>
      <c r="C107" s="134">
        <v>0</v>
      </c>
      <c r="D107" s="134">
        <v>14000</v>
      </c>
      <c r="E107" s="134">
        <v>14000</v>
      </c>
      <c r="F107" s="135" t="e">
        <f t="shared" si="15"/>
        <v>#DIV/0!</v>
      </c>
      <c r="G107" s="134">
        <f>(E107/D107)*100</f>
        <v>100</v>
      </c>
    </row>
    <row r="108" spans="1:7" ht="15" customHeight="1" x14ac:dyDescent="0.25">
      <c r="A108" s="133">
        <v>37219</v>
      </c>
      <c r="B108" s="133" t="s">
        <v>214</v>
      </c>
      <c r="C108" s="134">
        <v>0</v>
      </c>
      <c r="D108" s="134">
        <v>14000</v>
      </c>
      <c r="E108" s="134">
        <v>14000</v>
      </c>
      <c r="F108" s="135" t="e">
        <f t="shared" si="15"/>
        <v>#DIV/0!</v>
      </c>
      <c r="G108" s="134">
        <f>(E108/D108)*100</f>
        <v>100</v>
      </c>
    </row>
    <row r="109" spans="1:7" ht="15" customHeight="1" x14ac:dyDescent="0.25">
      <c r="A109" s="197" t="s">
        <v>216</v>
      </c>
      <c r="B109" s="197"/>
      <c r="C109" s="131">
        <v>0</v>
      </c>
      <c r="D109" s="131">
        <v>1500</v>
      </c>
      <c r="E109" s="131">
        <v>1389.09</v>
      </c>
      <c r="F109" s="132" t="e">
        <f t="shared" si="15"/>
        <v>#DIV/0!</v>
      </c>
      <c r="G109" s="132">
        <f t="shared" ref="G109:G172" si="18">(E109/D109)*100</f>
        <v>92.605999999999995</v>
      </c>
    </row>
    <row r="110" spans="1:7" ht="15" customHeight="1" x14ac:dyDescent="0.25">
      <c r="A110" s="196" t="s">
        <v>217</v>
      </c>
      <c r="B110" s="196"/>
      <c r="C110" s="137">
        <v>0</v>
      </c>
      <c r="D110" s="137">
        <v>1500</v>
      </c>
      <c r="E110" s="137">
        <v>807.39</v>
      </c>
      <c r="F110" s="142" t="e">
        <f t="shared" si="15"/>
        <v>#DIV/0!</v>
      </c>
      <c r="G110" s="142">
        <f t="shared" si="18"/>
        <v>53.825999999999993</v>
      </c>
    </row>
    <row r="111" spans="1:7" ht="15" customHeight="1" x14ac:dyDescent="0.25">
      <c r="A111" s="138">
        <v>3</v>
      </c>
      <c r="B111" s="138" t="s">
        <v>3</v>
      </c>
      <c r="C111" s="139">
        <v>0</v>
      </c>
      <c r="D111" s="139">
        <v>0</v>
      </c>
      <c r="E111" s="139">
        <v>0</v>
      </c>
      <c r="F111" s="148" t="e">
        <f t="shared" si="15"/>
        <v>#DIV/0!</v>
      </c>
      <c r="G111" s="148" t="e">
        <f t="shared" si="18"/>
        <v>#DIV/0!</v>
      </c>
    </row>
    <row r="112" spans="1:7" ht="15" customHeight="1" x14ac:dyDescent="0.25">
      <c r="A112" s="138">
        <v>37</v>
      </c>
      <c r="B112" s="138" t="s">
        <v>156</v>
      </c>
      <c r="C112" s="139">
        <v>0</v>
      </c>
      <c r="D112" s="139">
        <v>0</v>
      </c>
      <c r="E112" s="139">
        <v>0</v>
      </c>
      <c r="F112" s="148" t="e">
        <f t="shared" si="15"/>
        <v>#DIV/0!</v>
      </c>
      <c r="G112" s="148" t="e">
        <f t="shared" si="18"/>
        <v>#DIV/0!</v>
      </c>
    </row>
    <row r="113" spans="1:7" ht="15" customHeight="1" x14ac:dyDescent="0.25">
      <c r="A113" s="133">
        <v>372</v>
      </c>
      <c r="B113" s="133" t="s">
        <v>90</v>
      </c>
      <c r="C113" s="134">
        <v>0</v>
      </c>
      <c r="D113" s="134">
        <v>0</v>
      </c>
      <c r="E113" s="134">
        <v>0</v>
      </c>
      <c r="F113" s="135" t="e">
        <f t="shared" si="15"/>
        <v>#DIV/0!</v>
      </c>
      <c r="G113" s="135" t="e">
        <f t="shared" si="18"/>
        <v>#DIV/0!</v>
      </c>
    </row>
    <row r="114" spans="1:7" ht="15" customHeight="1" x14ac:dyDescent="0.25">
      <c r="A114" s="133">
        <v>3722</v>
      </c>
      <c r="B114" s="133" t="s">
        <v>91</v>
      </c>
      <c r="C114" s="134">
        <v>0</v>
      </c>
      <c r="D114" s="134">
        <v>0</v>
      </c>
      <c r="E114" s="134"/>
      <c r="F114" s="135" t="e">
        <f t="shared" si="15"/>
        <v>#DIV/0!</v>
      </c>
      <c r="G114" s="135" t="e">
        <f t="shared" si="18"/>
        <v>#DIV/0!</v>
      </c>
    </row>
    <row r="115" spans="1:7" ht="15" customHeight="1" x14ac:dyDescent="0.25">
      <c r="A115" s="138">
        <v>4</v>
      </c>
      <c r="B115" s="138" t="s">
        <v>5</v>
      </c>
      <c r="C115" s="139">
        <v>0</v>
      </c>
      <c r="D115" s="139">
        <v>1500</v>
      </c>
      <c r="E115" s="139">
        <v>807.39</v>
      </c>
      <c r="F115" s="148" t="e">
        <f t="shared" si="15"/>
        <v>#DIV/0!</v>
      </c>
      <c r="G115" s="148">
        <f t="shared" si="18"/>
        <v>53.825999999999993</v>
      </c>
    </row>
    <row r="116" spans="1:7" ht="15" customHeight="1" x14ac:dyDescent="0.25">
      <c r="A116" s="138">
        <v>42</v>
      </c>
      <c r="B116" s="138" t="s">
        <v>66</v>
      </c>
      <c r="C116" s="139">
        <v>0</v>
      </c>
      <c r="D116" s="139">
        <v>1500</v>
      </c>
      <c r="E116" s="139">
        <v>807.39</v>
      </c>
      <c r="F116" s="148" t="e">
        <f t="shared" si="15"/>
        <v>#DIV/0!</v>
      </c>
      <c r="G116" s="148">
        <f t="shared" si="18"/>
        <v>53.825999999999993</v>
      </c>
    </row>
    <row r="117" spans="1:7" ht="15" customHeight="1" x14ac:dyDescent="0.25">
      <c r="A117" s="133">
        <v>424</v>
      </c>
      <c r="B117" s="133" t="s">
        <v>68</v>
      </c>
      <c r="C117" s="134">
        <v>0</v>
      </c>
      <c r="D117" s="134">
        <v>1500</v>
      </c>
      <c r="E117" s="134">
        <v>807.39</v>
      </c>
      <c r="F117" s="135" t="e">
        <f t="shared" si="15"/>
        <v>#DIV/0!</v>
      </c>
      <c r="G117" s="135">
        <f t="shared" si="18"/>
        <v>53.825999999999993</v>
      </c>
    </row>
    <row r="118" spans="1:7" x14ac:dyDescent="0.25">
      <c r="A118" s="133">
        <v>4241</v>
      </c>
      <c r="B118" s="133" t="s">
        <v>68</v>
      </c>
      <c r="C118" s="134">
        <v>0</v>
      </c>
      <c r="D118" s="134">
        <v>1500</v>
      </c>
      <c r="E118" s="134">
        <v>807.39</v>
      </c>
      <c r="F118" s="135" t="e">
        <f t="shared" si="15"/>
        <v>#DIV/0!</v>
      </c>
      <c r="G118" s="135">
        <f t="shared" si="18"/>
        <v>53.825999999999993</v>
      </c>
    </row>
    <row r="119" spans="1:7" ht="15" customHeight="1" x14ac:dyDescent="0.25">
      <c r="A119" s="196" t="s">
        <v>219</v>
      </c>
      <c r="B119" s="196"/>
      <c r="C119" s="137">
        <v>0</v>
      </c>
      <c r="D119" s="137">
        <v>0</v>
      </c>
      <c r="E119" s="137">
        <v>166.79</v>
      </c>
      <c r="F119" s="142" t="e">
        <v>#DIV/0!</v>
      </c>
      <c r="G119" s="142" t="e">
        <f t="shared" si="18"/>
        <v>#DIV/0!</v>
      </c>
    </row>
    <row r="120" spans="1:7" ht="15" customHeight="1" x14ac:dyDescent="0.25">
      <c r="A120" s="138">
        <v>4</v>
      </c>
      <c r="B120" s="138" t="s">
        <v>5</v>
      </c>
      <c r="C120" s="139">
        <v>0</v>
      </c>
      <c r="D120" s="139">
        <v>0</v>
      </c>
      <c r="E120" s="139">
        <v>166.79</v>
      </c>
      <c r="F120" s="144" t="e">
        <v>#DIV/0!</v>
      </c>
      <c r="G120" s="148" t="e">
        <f t="shared" si="18"/>
        <v>#DIV/0!</v>
      </c>
    </row>
    <row r="121" spans="1:7" ht="15" customHeight="1" x14ac:dyDescent="0.25">
      <c r="A121" s="138">
        <v>42</v>
      </c>
      <c r="B121" s="138" t="s">
        <v>66</v>
      </c>
      <c r="C121" s="139">
        <v>0</v>
      </c>
      <c r="D121" s="139">
        <v>0</v>
      </c>
      <c r="E121" s="139">
        <v>166.79</v>
      </c>
      <c r="F121" s="144" t="e">
        <v>#DIV/0!</v>
      </c>
      <c r="G121" s="148" t="e">
        <f t="shared" si="18"/>
        <v>#DIV/0!</v>
      </c>
    </row>
    <row r="122" spans="1:7" ht="15" customHeight="1" x14ac:dyDescent="0.25">
      <c r="A122" s="133">
        <v>424</v>
      </c>
      <c r="B122" s="133" t="s">
        <v>68</v>
      </c>
      <c r="C122" s="134">
        <v>0</v>
      </c>
      <c r="D122" s="134">
        <v>0</v>
      </c>
      <c r="E122" s="134">
        <v>166.79</v>
      </c>
      <c r="F122" s="135" t="e">
        <v>#DIV/0!</v>
      </c>
      <c r="G122" s="135" t="e">
        <f t="shared" si="18"/>
        <v>#DIV/0!</v>
      </c>
    </row>
    <row r="123" spans="1:7" ht="15" customHeight="1" x14ac:dyDescent="0.25">
      <c r="A123" s="133">
        <v>4241</v>
      </c>
      <c r="B123" s="133" t="s">
        <v>68</v>
      </c>
      <c r="C123" s="134">
        <v>0</v>
      </c>
      <c r="D123" s="134">
        <v>0</v>
      </c>
      <c r="E123" s="134">
        <v>166.79</v>
      </c>
      <c r="F123" s="135" t="e">
        <v>#DIV/0!</v>
      </c>
      <c r="G123" s="135" t="e">
        <f t="shared" si="18"/>
        <v>#DIV/0!</v>
      </c>
    </row>
    <row r="124" spans="1:7" ht="15" customHeight="1" x14ac:dyDescent="0.25">
      <c r="A124" s="196" t="s">
        <v>220</v>
      </c>
      <c r="B124" s="196"/>
      <c r="C124" s="137">
        <v>0</v>
      </c>
      <c r="D124" s="137">
        <v>0</v>
      </c>
      <c r="E124" s="137">
        <v>414.91</v>
      </c>
      <c r="F124" s="142" t="e">
        <v>#DIV/0!</v>
      </c>
      <c r="G124" s="142" t="e">
        <f t="shared" si="18"/>
        <v>#DIV/0!</v>
      </c>
    </row>
    <row r="125" spans="1:7" ht="15" customHeight="1" x14ac:dyDescent="0.25">
      <c r="A125" s="138">
        <v>4</v>
      </c>
      <c r="B125" s="138" t="s">
        <v>5</v>
      </c>
      <c r="C125" s="139">
        <v>0</v>
      </c>
      <c r="D125" s="139">
        <v>0</v>
      </c>
      <c r="E125" s="139">
        <v>414.91</v>
      </c>
      <c r="F125" s="144" t="e">
        <v>#DIV/0!</v>
      </c>
      <c r="G125" s="148" t="e">
        <f t="shared" si="18"/>
        <v>#DIV/0!</v>
      </c>
    </row>
    <row r="126" spans="1:7" ht="15" customHeight="1" x14ac:dyDescent="0.25">
      <c r="A126" s="138">
        <v>42</v>
      </c>
      <c r="B126" s="138" t="s">
        <v>66</v>
      </c>
      <c r="C126" s="139">
        <v>0</v>
      </c>
      <c r="D126" s="139">
        <v>0</v>
      </c>
      <c r="E126" s="139">
        <v>414.91</v>
      </c>
      <c r="F126" s="144" t="e">
        <v>#DIV/0!</v>
      </c>
      <c r="G126" s="148" t="e">
        <f t="shared" si="18"/>
        <v>#DIV/0!</v>
      </c>
    </row>
    <row r="127" spans="1:7" ht="15" customHeight="1" x14ac:dyDescent="0.25">
      <c r="A127" s="133">
        <v>424</v>
      </c>
      <c r="B127" s="133" t="s">
        <v>68</v>
      </c>
      <c r="C127" s="134">
        <v>0</v>
      </c>
      <c r="D127" s="134">
        <v>0</v>
      </c>
      <c r="E127" s="134">
        <v>414.91</v>
      </c>
      <c r="F127" s="135" t="e">
        <v>#DIV/0!</v>
      </c>
      <c r="G127" s="135" t="e">
        <f t="shared" si="18"/>
        <v>#DIV/0!</v>
      </c>
    </row>
    <row r="128" spans="1:7" ht="15" customHeight="1" x14ac:dyDescent="0.25">
      <c r="A128" s="133">
        <v>4241</v>
      </c>
      <c r="B128" s="133" t="s">
        <v>68</v>
      </c>
      <c r="C128" s="134">
        <v>0</v>
      </c>
      <c r="D128" s="134">
        <v>0</v>
      </c>
      <c r="E128" s="134">
        <v>414.91</v>
      </c>
      <c r="F128" s="135" t="e">
        <v>#DIV/0!</v>
      </c>
      <c r="G128" s="135" t="e">
        <f t="shared" si="18"/>
        <v>#DIV/0!</v>
      </c>
    </row>
    <row r="129" spans="1:7" ht="15" customHeight="1" x14ac:dyDescent="0.25">
      <c r="A129" s="194" t="s">
        <v>169</v>
      </c>
      <c r="B129" s="195"/>
      <c r="C129" s="131">
        <v>799.16</v>
      </c>
      <c r="D129" s="131">
        <v>790.21</v>
      </c>
      <c r="E129" s="131">
        <v>790.21</v>
      </c>
      <c r="F129" s="132">
        <f t="shared" ref="F129:F140" si="19">(E129/C129)*100</f>
        <v>98.880074077781671</v>
      </c>
      <c r="G129" s="132">
        <f t="shared" si="18"/>
        <v>100</v>
      </c>
    </row>
    <row r="130" spans="1:7" ht="15" customHeight="1" x14ac:dyDescent="0.25">
      <c r="A130" s="196" t="s">
        <v>168</v>
      </c>
      <c r="B130" s="196"/>
      <c r="C130" s="137">
        <v>799.16</v>
      </c>
      <c r="D130" s="137">
        <v>790.21</v>
      </c>
      <c r="E130" s="137">
        <v>790.21</v>
      </c>
      <c r="F130" s="142">
        <f t="shared" si="19"/>
        <v>98.880074077781671</v>
      </c>
      <c r="G130" s="142">
        <f t="shared" si="18"/>
        <v>100</v>
      </c>
    </row>
    <row r="131" spans="1:7" ht="15" customHeight="1" x14ac:dyDescent="0.25">
      <c r="A131" s="138">
        <v>3</v>
      </c>
      <c r="B131" s="138" t="s">
        <v>3</v>
      </c>
      <c r="C131" s="139">
        <v>799.16</v>
      </c>
      <c r="D131" s="139">
        <v>790.21</v>
      </c>
      <c r="E131" s="139">
        <v>790.21</v>
      </c>
      <c r="F131" s="148">
        <f t="shared" si="19"/>
        <v>98.880074077781671</v>
      </c>
      <c r="G131" s="148">
        <f t="shared" si="18"/>
        <v>100</v>
      </c>
    </row>
    <row r="132" spans="1:7" ht="15" customHeight="1" x14ac:dyDescent="0.25">
      <c r="A132" s="138">
        <v>38</v>
      </c>
      <c r="B132" s="138" t="s">
        <v>170</v>
      </c>
      <c r="C132" s="139">
        <v>799.16</v>
      </c>
      <c r="D132" s="139">
        <v>790.21</v>
      </c>
      <c r="E132" s="139">
        <v>790.21</v>
      </c>
      <c r="F132" s="148">
        <f t="shared" si="19"/>
        <v>98.880074077781671</v>
      </c>
      <c r="G132" s="148">
        <f t="shared" si="18"/>
        <v>100</v>
      </c>
    </row>
    <row r="133" spans="1:7" ht="15" customHeight="1" x14ac:dyDescent="0.25">
      <c r="A133" s="133">
        <v>381</v>
      </c>
      <c r="B133" s="133" t="s">
        <v>42</v>
      </c>
      <c r="C133" s="134">
        <v>799.16</v>
      </c>
      <c r="D133" s="134">
        <v>790.21</v>
      </c>
      <c r="E133" s="134">
        <v>790.21</v>
      </c>
      <c r="F133" s="135">
        <f t="shared" si="19"/>
        <v>98.880074077781671</v>
      </c>
      <c r="G133" s="135">
        <f t="shared" si="18"/>
        <v>100</v>
      </c>
    </row>
    <row r="134" spans="1:7" ht="15" customHeight="1" x14ac:dyDescent="0.25">
      <c r="A134" s="133">
        <v>3812</v>
      </c>
      <c r="B134" s="133" t="s">
        <v>93</v>
      </c>
      <c r="C134" s="134">
        <v>799.16</v>
      </c>
      <c r="D134" s="134">
        <v>790.21</v>
      </c>
      <c r="E134" s="134">
        <v>790.21</v>
      </c>
      <c r="F134" s="135">
        <f t="shared" si="19"/>
        <v>98.880074077781671</v>
      </c>
      <c r="G134" s="135">
        <f t="shared" si="18"/>
        <v>100</v>
      </c>
    </row>
    <row r="135" spans="1:7" ht="15" customHeight="1" x14ac:dyDescent="0.25">
      <c r="A135" s="194" t="s">
        <v>173</v>
      </c>
      <c r="B135" s="195"/>
      <c r="C135" s="131">
        <v>4691.79</v>
      </c>
      <c r="D135" s="131">
        <v>0</v>
      </c>
      <c r="E135" s="131">
        <v>0</v>
      </c>
      <c r="F135" s="132">
        <f t="shared" si="19"/>
        <v>0</v>
      </c>
      <c r="G135" s="132" t="e">
        <f t="shared" si="18"/>
        <v>#DIV/0!</v>
      </c>
    </row>
    <row r="136" spans="1:7" ht="15" customHeight="1" x14ac:dyDescent="0.25">
      <c r="A136" s="196" t="s">
        <v>159</v>
      </c>
      <c r="B136" s="196"/>
      <c r="C136" s="137">
        <v>1724.47</v>
      </c>
      <c r="D136" s="137">
        <v>0</v>
      </c>
      <c r="E136" s="137">
        <v>0</v>
      </c>
      <c r="F136" s="142">
        <f t="shared" si="19"/>
        <v>0</v>
      </c>
      <c r="G136" s="142" t="e">
        <f t="shared" si="18"/>
        <v>#DIV/0!</v>
      </c>
    </row>
    <row r="137" spans="1:7" ht="15" customHeight="1" x14ac:dyDescent="0.25">
      <c r="A137" s="138">
        <v>3</v>
      </c>
      <c r="B137" s="138" t="s">
        <v>3</v>
      </c>
      <c r="C137" s="139">
        <v>1724.47</v>
      </c>
      <c r="D137" s="139">
        <v>0</v>
      </c>
      <c r="E137" s="139">
        <v>0</v>
      </c>
      <c r="F137" s="148">
        <f t="shared" si="19"/>
        <v>0</v>
      </c>
      <c r="G137" s="148" t="e">
        <f t="shared" si="18"/>
        <v>#DIV/0!</v>
      </c>
    </row>
    <row r="138" spans="1:7" ht="15" customHeight="1" x14ac:dyDescent="0.25">
      <c r="A138" s="138">
        <v>31</v>
      </c>
      <c r="B138" s="138" t="s">
        <v>4</v>
      </c>
      <c r="C138" s="139">
        <v>1724.47</v>
      </c>
      <c r="D138" s="139">
        <v>0</v>
      </c>
      <c r="E138" s="139">
        <v>0</v>
      </c>
      <c r="F138" s="148">
        <f t="shared" si="19"/>
        <v>0</v>
      </c>
      <c r="G138" s="148" t="e">
        <f t="shared" si="18"/>
        <v>#DIV/0!</v>
      </c>
    </row>
    <row r="139" spans="1:7" ht="15" customHeight="1" x14ac:dyDescent="0.25">
      <c r="A139" s="133">
        <v>311</v>
      </c>
      <c r="B139" s="133" t="s">
        <v>16</v>
      </c>
      <c r="C139" s="134">
        <v>1724.47</v>
      </c>
      <c r="D139" s="134">
        <v>0</v>
      </c>
      <c r="E139" s="134">
        <v>0</v>
      </c>
      <c r="F139" s="135">
        <f t="shared" si="19"/>
        <v>0</v>
      </c>
      <c r="G139" s="135" t="e">
        <f t="shared" si="18"/>
        <v>#DIV/0!</v>
      </c>
    </row>
    <row r="140" spans="1:7" ht="15" customHeight="1" x14ac:dyDescent="0.25">
      <c r="A140" s="133">
        <v>3111</v>
      </c>
      <c r="B140" s="133" t="s">
        <v>17</v>
      </c>
      <c r="C140" s="134">
        <v>1724.47</v>
      </c>
      <c r="D140" s="134">
        <v>0</v>
      </c>
      <c r="E140" s="134">
        <v>0</v>
      </c>
      <c r="F140" s="135">
        <f t="shared" si="19"/>
        <v>0</v>
      </c>
      <c r="G140" s="135" t="e">
        <f t="shared" si="18"/>
        <v>#DIV/0!</v>
      </c>
    </row>
    <row r="141" spans="1:7" ht="15" customHeight="1" x14ac:dyDescent="0.25">
      <c r="A141" s="133">
        <v>313</v>
      </c>
      <c r="B141" s="133" t="s">
        <v>130</v>
      </c>
      <c r="C141" s="134">
        <v>0</v>
      </c>
      <c r="D141" s="134">
        <v>0</v>
      </c>
      <c r="E141" s="134">
        <v>0</v>
      </c>
      <c r="F141" s="135" t="e">
        <v>#DIV/0!</v>
      </c>
      <c r="G141" s="135" t="e">
        <f t="shared" si="18"/>
        <v>#DIV/0!</v>
      </c>
    </row>
    <row r="142" spans="1:7" ht="15" customHeight="1" x14ac:dyDescent="0.25">
      <c r="A142" s="133">
        <v>3132</v>
      </c>
      <c r="B142" s="133" t="s">
        <v>131</v>
      </c>
      <c r="C142" s="134">
        <v>0</v>
      </c>
      <c r="D142" s="134">
        <v>0</v>
      </c>
      <c r="E142" s="134">
        <v>0</v>
      </c>
      <c r="F142" s="135" t="e">
        <v>#DIV/0!</v>
      </c>
      <c r="G142" s="135" t="e">
        <f t="shared" si="18"/>
        <v>#DIV/0!</v>
      </c>
    </row>
    <row r="143" spans="1:7" ht="15" customHeight="1" x14ac:dyDescent="0.25">
      <c r="A143" s="196" t="s">
        <v>174</v>
      </c>
      <c r="B143" s="196"/>
      <c r="C143" s="137">
        <v>2967.32</v>
      </c>
      <c r="D143" s="137">
        <v>0</v>
      </c>
      <c r="E143" s="137">
        <v>0</v>
      </c>
      <c r="F143" s="142">
        <v>0</v>
      </c>
      <c r="G143" s="142" t="e">
        <f t="shared" si="18"/>
        <v>#DIV/0!</v>
      </c>
    </row>
    <row r="144" spans="1:7" ht="15" customHeight="1" x14ac:dyDescent="0.25">
      <c r="A144" s="138">
        <v>3</v>
      </c>
      <c r="B144" s="138" t="s">
        <v>3</v>
      </c>
      <c r="C144" s="139">
        <v>2967.32</v>
      </c>
      <c r="D144" s="139">
        <v>0</v>
      </c>
      <c r="E144" s="139">
        <v>0</v>
      </c>
      <c r="F144" s="144">
        <v>0</v>
      </c>
      <c r="G144" s="148" t="e">
        <f t="shared" si="18"/>
        <v>#DIV/0!</v>
      </c>
    </row>
    <row r="145" spans="1:7" ht="15" customHeight="1" x14ac:dyDescent="0.25">
      <c r="A145" s="138">
        <v>31</v>
      </c>
      <c r="B145" s="138" t="s">
        <v>4</v>
      </c>
      <c r="C145" s="139">
        <v>2967.32</v>
      </c>
      <c r="D145" s="139">
        <v>0</v>
      </c>
      <c r="E145" s="139">
        <v>0</v>
      </c>
      <c r="F145" s="144">
        <v>0</v>
      </c>
      <c r="G145" s="148" t="e">
        <f t="shared" si="18"/>
        <v>#DIV/0!</v>
      </c>
    </row>
    <row r="146" spans="1:7" ht="15" customHeight="1" x14ac:dyDescent="0.25">
      <c r="A146" s="133">
        <v>311</v>
      </c>
      <c r="B146" s="133" t="s">
        <v>16</v>
      </c>
      <c r="C146" s="134">
        <v>2967.32</v>
      </c>
      <c r="D146" s="134">
        <v>0</v>
      </c>
      <c r="E146" s="134">
        <v>0</v>
      </c>
      <c r="F146" s="135">
        <v>0</v>
      </c>
      <c r="G146" s="135" t="e">
        <f t="shared" si="18"/>
        <v>#DIV/0!</v>
      </c>
    </row>
    <row r="147" spans="1:7" ht="15" customHeight="1" x14ac:dyDescent="0.25">
      <c r="A147" s="133">
        <v>3111</v>
      </c>
      <c r="B147" s="133" t="s">
        <v>17</v>
      </c>
      <c r="C147" s="134">
        <v>2967.32</v>
      </c>
      <c r="D147" s="134">
        <v>0</v>
      </c>
      <c r="E147" s="134">
        <v>0</v>
      </c>
      <c r="F147" s="135">
        <v>0</v>
      </c>
      <c r="G147" s="135" t="e">
        <f t="shared" si="18"/>
        <v>#DIV/0!</v>
      </c>
    </row>
    <row r="148" spans="1:7" ht="15" customHeight="1" x14ac:dyDescent="0.25">
      <c r="A148" s="133">
        <v>313</v>
      </c>
      <c r="B148" s="133" t="s">
        <v>130</v>
      </c>
      <c r="C148" s="134">
        <v>0</v>
      </c>
      <c r="D148" s="134">
        <v>0</v>
      </c>
      <c r="E148" s="134">
        <v>0</v>
      </c>
      <c r="F148" s="135" t="e">
        <v>#DIV/0!</v>
      </c>
      <c r="G148" s="135" t="e">
        <f t="shared" si="18"/>
        <v>#DIV/0!</v>
      </c>
    </row>
    <row r="149" spans="1:7" ht="15" customHeight="1" x14ac:dyDescent="0.25">
      <c r="A149" s="133">
        <v>3132</v>
      </c>
      <c r="B149" s="133" t="s">
        <v>131</v>
      </c>
      <c r="C149" s="134">
        <v>0</v>
      </c>
      <c r="D149" s="134">
        <v>0</v>
      </c>
      <c r="E149" s="134">
        <v>0</v>
      </c>
      <c r="F149" s="135" t="e">
        <v>#DIV/0!</v>
      </c>
      <c r="G149" s="135" t="e">
        <f t="shared" si="18"/>
        <v>#DIV/0!</v>
      </c>
    </row>
    <row r="150" spans="1:7" ht="15" customHeight="1" x14ac:dyDescent="0.25">
      <c r="A150" s="194" t="s">
        <v>208</v>
      </c>
      <c r="B150" s="195"/>
      <c r="C150" s="131">
        <v>10331.129999999999</v>
      </c>
      <c r="D150" s="131">
        <f>D151+D158+D165</f>
        <v>27658.87</v>
      </c>
      <c r="E150" s="131">
        <f>E151+E158+E165</f>
        <v>27658.87</v>
      </c>
      <c r="F150" s="132">
        <f t="shared" ref="F150:F162" si="20">(E150/C150)*100</f>
        <v>267.72356944496875</v>
      </c>
      <c r="G150" s="132">
        <f t="shared" si="18"/>
        <v>100</v>
      </c>
    </row>
    <row r="151" spans="1:7" x14ac:dyDescent="0.25">
      <c r="A151" s="196" t="s">
        <v>159</v>
      </c>
      <c r="B151" s="196"/>
      <c r="C151" s="137">
        <v>4757.49</v>
      </c>
      <c r="D151" s="137">
        <f>D152</f>
        <v>13422.36</v>
      </c>
      <c r="E151" s="137">
        <f>E152</f>
        <v>13422.36</v>
      </c>
      <c r="F151" s="142">
        <f t="shared" si="20"/>
        <v>282.13112376484241</v>
      </c>
      <c r="G151" s="142">
        <f t="shared" si="18"/>
        <v>100</v>
      </c>
    </row>
    <row r="152" spans="1:7" ht="15" customHeight="1" x14ac:dyDescent="0.25">
      <c r="A152" s="138">
        <v>3</v>
      </c>
      <c r="B152" s="138" t="s">
        <v>3</v>
      </c>
      <c r="C152" s="139">
        <v>4757.49</v>
      </c>
      <c r="D152" s="139">
        <f>D153</f>
        <v>13422.36</v>
      </c>
      <c r="E152" s="139">
        <f>E153</f>
        <v>13422.36</v>
      </c>
      <c r="F152" s="148">
        <f t="shared" si="20"/>
        <v>282.13112376484241</v>
      </c>
      <c r="G152" s="148">
        <f t="shared" si="18"/>
        <v>100</v>
      </c>
    </row>
    <row r="153" spans="1:7" ht="15" customHeight="1" x14ac:dyDescent="0.25">
      <c r="A153" s="138">
        <v>31</v>
      </c>
      <c r="B153" s="138" t="s">
        <v>4</v>
      </c>
      <c r="C153" s="139">
        <v>4757.49</v>
      </c>
      <c r="D153" s="139">
        <f>D154</f>
        <v>13422.36</v>
      </c>
      <c r="E153" s="139">
        <f>E154+E156</f>
        <v>13422.36</v>
      </c>
      <c r="F153" s="148">
        <f t="shared" si="20"/>
        <v>282.13112376484241</v>
      </c>
      <c r="G153" s="148">
        <f t="shared" si="18"/>
        <v>100</v>
      </c>
    </row>
    <row r="154" spans="1:7" ht="15" customHeight="1" x14ac:dyDescent="0.25">
      <c r="A154" s="133">
        <v>311</v>
      </c>
      <c r="B154" s="133" t="s">
        <v>16</v>
      </c>
      <c r="C154" s="134">
        <v>4757.49</v>
      </c>
      <c r="D154" s="134">
        <f>D155</f>
        <v>13422.36</v>
      </c>
      <c r="E154" s="134">
        <f>11790.27+1351.11</f>
        <v>13141.380000000001</v>
      </c>
      <c r="F154" s="135">
        <f t="shared" si="20"/>
        <v>276.22506826078461</v>
      </c>
      <c r="G154" s="135">
        <f t="shared" si="18"/>
        <v>97.906627448526194</v>
      </c>
    </row>
    <row r="155" spans="1:7" ht="15.6" customHeight="1" x14ac:dyDescent="0.25">
      <c r="A155" s="133">
        <v>3111</v>
      </c>
      <c r="B155" s="133" t="s">
        <v>17</v>
      </c>
      <c r="C155" s="134">
        <v>4757.49</v>
      </c>
      <c r="D155" s="134">
        <v>13422.36</v>
      </c>
      <c r="E155" s="134">
        <f>E154</f>
        <v>13141.380000000001</v>
      </c>
      <c r="F155" s="135">
        <f t="shared" si="20"/>
        <v>276.22506826078461</v>
      </c>
      <c r="G155" s="135">
        <f t="shared" si="18"/>
        <v>97.906627448526194</v>
      </c>
    </row>
    <row r="156" spans="1:7" ht="15" customHeight="1" x14ac:dyDescent="0.25">
      <c r="A156" s="133">
        <v>313</v>
      </c>
      <c r="B156" s="133" t="s">
        <v>130</v>
      </c>
      <c r="C156" s="134">
        <v>0</v>
      </c>
      <c r="D156" s="134">
        <v>0</v>
      </c>
      <c r="E156" s="134">
        <v>280.98</v>
      </c>
      <c r="F156" s="135" t="e">
        <f t="shared" si="20"/>
        <v>#DIV/0!</v>
      </c>
      <c r="G156" s="135" t="e">
        <f t="shared" si="18"/>
        <v>#DIV/0!</v>
      </c>
    </row>
    <row r="157" spans="1:7" ht="15" customHeight="1" x14ac:dyDescent="0.25">
      <c r="A157" s="133">
        <v>3132</v>
      </c>
      <c r="B157" s="133" t="s">
        <v>131</v>
      </c>
      <c r="C157" s="134">
        <v>0</v>
      </c>
      <c r="D157" s="134">
        <v>0</v>
      </c>
      <c r="E157" s="134">
        <v>280.98</v>
      </c>
      <c r="F157" s="135" t="e">
        <f t="shared" si="20"/>
        <v>#DIV/0!</v>
      </c>
      <c r="G157" s="135" t="e">
        <f t="shared" si="18"/>
        <v>#DIV/0!</v>
      </c>
    </row>
    <row r="158" spans="1:7" ht="15" customHeight="1" x14ac:dyDescent="0.25">
      <c r="A158" s="196" t="s">
        <v>174</v>
      </c>
      <c r="B158" s="196"/>
      <c r="C158" s="137">
        <v>4737.59</v>
      </c>
      <c r="D158" s="137">
        <v>12101.03</v>
      </c>
      <c r="E158" s="137">
        <v>12101.029999999999</v>
      </c>
      <c r="F158" s="142">
        <f t="shared" si="20"/>
        <v>255.42585998366258</v>
      </c>
      <c r="G158" s="142">
        <f t="shared" si="18"/>
        <v>99.999999999999986</v>
      </c>
    </row>
    <row r="159" spans="1:7" ht="15" customHeight="1" x14ac:dyDescent="0.25">
      <c r="A159" s="138">
        <v>3</v>
      </c>
      <c r="B159" s="138" t="s">
        <v>3</v>
      </c>
      <c r="C159" s="139">
        <v>4737.59</v>
      </c>
      <c r="D159" s="139">
        <v>12101.03</v>
      </c>
      <c r="E159" s="139">
        <v>12101.029999999999</v>
      </c>
      <c r="F159" s="148">
        <f t="shared" si="20"/>
        <v>255.42585998366258</v>
      </c>
      <c r="G159" s="148">
        <f t="shared" si="18"/>
        <v>99.999999999999986</v>
      </c>
    </row>
    <row r="160" spans="1:7" ht="15" customHeight="1" x14ac:dyDescent="0.25">
      <c r="A160" s="138">
        <v>31</v>
      </c>
      <c r="B160" s="138" t="s">
        <v>4</v>
      </c>
      <c r="C160" s="139">
        <v>4737.59</v>
      </c>
      <c r="D160" s="139">
        <v>12101.03</v>
      </c>
      <c r="E160" s="139">
        <v>12101.029999999999</v>
      </c>
      <c r="F160" s="148">
        <f t="shared" si="20"/>
        <v>255.42585998366258</v>
      </c>
      <c r="G160" s="148">
        <f t="shared" si="18"/>
        <v>99.999999999999986</v>
      </c>
    </row>
    <row r="161" spans="1:12" x14ac:dyDescent="0.25">
      <c r="A161" s="133">
        <v>311</v>
      </c>
      <c r="B161" s="133" t="s">
        <v>16</v>
      </c>
      <c r="C161" s="134">
        <v>4737.59</v>
      </c>
      <c r="D161" s="134">
        <v>12101.03</v>
      </c>
      <c r="E161" s="134">
        <v>11908.39</v>
      </c>
      <c r="F161" s="135">
        <f t="shared" si="20"/>
        <v>251.35965754740278</v>
      </c>
      <c r="G161" s="135">
        <f t="shared" si="18"/>
        <v>98.408069395745642</v>
      </c>
      <c r="L161" s="157"/>
    </row>
    <row r="162" spans="1:12" ht="15" customHeight="1" x14ac:dyDescent="0.25">
      <c r="A162" s="133">
        <v>3111</v>
      </c>
      <c r="B162" s="133" t="s">
        <v>17</v>
      </c>
      <c r="C162" s="134">
        <v>4737.59</v>
      </c>
      <c r="D162" s="134">
        <v>0</v>
      </c>
      <c r="E162" s="134">
        <v>11908.39</v>
      </c>
      <c r="F162" s="135">
        <f t="shared" si="20"/>
        <v>251.35965754740278</v>
      </c>
      <c r="G162" s="135" t="e">
        <f t="shared" si="18"/>
        <v>#DIV/0!</v>
      </c>
    </row>
    <row r="163" spans="1:12" ht="15" customHeight="1" x14ac:dyDescent="0.25">
      <c r="A163" s="133">
        <v>313</v>
      </c>
      <c r="B163" s="133" t="s">
        <v>130</v>
      </c>
      <c r="C163" s="134">
        <v>0</v>
      </c>
      <c r="D163" s="134">
        <v>0</v>
      </c>
      <c r="E163" s="134">
        <v>192.64</v>
      </c>
      <c r="F163" s="135" t="e">
        <v>#DIV/0!</v>
      </c>
      <c r="G163" s="135" t="e">
        <f t="shared" si="18"/>
        <v>#DIV/0!</v>
      </c>
    </row>
    <row r="164" spans="1:12" ht="15" customHeight="1" x14ac:dyDescent="0.25">
      <c r="A164" s="133">
        <v>3132</v>
      </c>
      <c r="B164" s="133" t="s">
        <v>131</v>
      </c>
      <c r="C164" s="134">
        <v>0</v>
      </c>
      <c r="D164" s="134">
        <v>0</v>
      </c>
      <c r="E164" s="134">
        <v>192.64</v>
      </c>
      <c r="F164" s="135" t="e">
        <v>#DIV/0!</v>
      </c>
      <c r="G164" s="135" t="e">
        <f t="shared" si="18"/>
        <v>#DIV/0!</v>
      </c>
    </row>
    <row r="165" spans="1:12" ht="15" customHeight="1" x14ac:dyDescent="0.25">
      <c r="A165" s="196" t="s">
        <v>209</v>
      </c>
      <c r="B165" s="196"/>
      <c r="C165" s="137">
        <v>836.05</v>
      </c>
      <c r="D165" s="137">
        <v>2135.48</v>
      </c>
      <c r="E165" s="137">
        <v>2135.48</v>
      </c>
      <c r="F165" s="142">
        <f t="shared" ref="F165:F167" si="21">(E165/C165)*100</f>
        <v>255.42491477782428</v>
      </c>
      <c r="G165" s="142">
        <f t="shared" si="18"/>
        <v>100</v>
      </c>
    </row>
    <row r="166" spans="1:12" ht="15" customHeight="1" x14ac:dyDescent="0.25">
      <c r="A166" s="138">
        <v>3</v>
      </c>
      <c r="B166" s="138" t="s">
        <v>3</v>
      </c>
      <c r="C166" s="139">
        <v>836.05</v>
      </c>
      <c r="D166" s="139">
        <v>2135.48</v>
      </c>
      <c r="E166" s="139">
        <v>2135.48</v>
      </c>
      <c r="F166" s="163">
        <f t="shared" si="21"/>
        <v>255.42491477782428</v>
      </c>
      <c r="G166" s="163">
        <f t="shared" si="18"/>
        <v>100</v>
      </c>
    </row>
    <row r="167" spans="1:12" ht="15" customHeight="1" x14ac:dyDescent="0.25">
      <c r="A167" s="138">
        <v>31</v>
      </c>
      <c r="B167" s="138" t="s">
        <v>4</v>
      </c>
      <c r="C167" s="139">
        <v>836.05</v>
      </c>
      <c r="D167" s="139">
        <v>2135.48</v>
      </c>
      <c r="E167" s="139">
        <v>2135.48</v>
      </c>
      <c r="F167" s="163">
        <f t="shared" si="21"/>
        <v>255.42491477782428</v>
      </c>
      <c r="G167" s="163">
        <f t="shared" si="18"/>
        <v>100</v>
      </c>
    </row>
    <row r="168" spans="1:12" ht="15" customHeight="1" x14ac:dyDescent="0.25">
      <c r="A168" s="133">
        <v>311</v>
      </c>
      <c r="B168" s="133" t="s">
        <v>16</v>
      </c>
      <c r="C168" s="134">
        <v>836.05</v>
      </c>
      <c r="D168" s="134">
        <v>2101.5300000000002</v>
      </c>
      <c r="E168" s="134">
        <v>2101.5300000000002</v>
      </c>
      <c r="F168" s="135">
        <v>251.36415286167099</v>
      </c>
      <c r="G168" s="135">
        <f t="shared" si="18"/>
        <v>100</v>
      </c>
    </row>
    <row r="169" spans="1:12" ht="15" customHeight="1" x14ac:dyDescent="0.25">
      <c r="A169" s="133">
        <v>3111</v>
      </c>
      <c r="B169" s="133" t="s">
        <v>17</v>
      </c>
      <c r="C169" s="134">
        <v>836.05</v>
      </c>
      <c r="D169" s="134">
        <v>2101.5300000000002</v>
      </c>
      <c r="E169" s="134">
        <v>2101.5300000000002</v>
      </c>
      <c r="F169" s="135">
        <f t="shared" ref="F169" si="22">(E169/C169)*100</f>
        <v>251.36415286167099</v>
      </c>
      <c r="G169" s="135">
        <f t="shared" si="18"/>
        <v>100</v>
      </c>
    </row>
    <row r="170" spans="1:12" x14ac:dyDescent="0.25">
      <c r="A170" s="133">
        <v>313</v>
      </c>
      <c r="B170" s="133" t="s">
        <v>130</v>
      </c>
      <c r="C170" s="134">
        <v>0</v>
      </c>
      <c r="D170" s="134">
        <v>33.950000000000003</v>
      </c>
      <c r="E170" s="134">
        <v>33.950000000000003</v>
      </c>
      <c r="F170" s="135" t="e">
        <v>#DIV/0!</v>
      </c>
      <c r="G170" s="135">
        <f t="shared" si="18"/>
        <v>100</v>
      </c>
    </row>
    <row r="171" spans="1:12" ht="15" customHeight="1" x14ac:dyDescent="0.25">
      <c r="A171" s="133">
        <v>3132</v>
      </c>
      <c r="B171" s="133" t="s">
        <v>131</v>
      </c>
      <c r="C171" s="134">
        <v>0</v>
      </c>
      <c r="D171" s="134">
        <v>33.950000000000003</v>
      </c>
      <c r="E171" s="134">
        <v>33.950000000000003</v>
      </c>
      <c r="F171" s="135" t="e">
        <v>#DIV/0!</v>
      </c>
      <c r="G171" s="135">
        <f t="shared" si="18"/>
        <v>100</v>
      </c>
    </row>
    <row r="172" spans="1:12" ht="15" customHeight="1" x14ac:dyDescent="0.25">
      <c r="A172" s="194" t="s">
        <v>157</v>
      </c>
      <c r="B172" s="195"/>
      <c r="C172" s="131">
        <v>6710.95</v>
      </c>
      <c r="D172" s="131">
        <v>5618.05</v>
      </c>
      <c r="E172" s="131">
        <v>0</v>
      </c>
      <c r="F172" s="132">
        <v>0</v>
      </c>
      <c r="G172" s="164">
        <f t="shared" si="18"/>
        <v>0</v>
      </c>
    </row>
    <row r="173" spans="1:12" ht="15" customHeight="1" x14ac:dyDescent="0.25">
      <c r="A173" s="201" t="s">
        <v>158</v>
      </c>
      <c r="B173" s="202"/>
      <c r="C173" s="137">
        <v>6710.95</v>
      </c>
      <c r="D173" s="137">
        <v>5200</v>
      </c>
      <c r="E173" s="137">
        <v>0</v>
      </c>
      <c r="F173" s="142">
        <v>0</v>
      </c>
      <c r="G173" s="142">
        <f t="shared" ref="G173:G236" si="23">(E173/D173)*100</f>
        <v>0</v>
      </c>
    </row>
    <row r="174" spans="1:12" ht="15" customHeight="1" x14ac:dyDescent="0.25">
      <c r="A174" s="138">
        <v>3</v>
      </c>
      <c r="B174" s="138" t="s">
        <v>3</v>
      </c>
      <c r="C174" s="139">
        <v>6710.95</v>
      </c>
      <c r="D174" s="139">
        <v>5200</v>
      </c>
      <c r="E174" s="139">
        <v>0</v>
      </c>
      <c r="F174" s="144">
        <v>0</v>
      </c>
      <c r="G174" s="163">
        <f t="shared" si="23"/>
        <v>0</v>
      </c>
    </row>
    <row r="175" spans="1:12" ht="15" customHeight="1" x14ac:dyDescent="0.25">
      <c r="A175" s="138">
        <v>32</v>
      </c>
      <c r="B175" s="138" t="s">
        <v>9</v>
      </c>
      <c r="C175" s="139">
        <v>6710.95</v>
      </c>
      <c r="D175" s="139">
        <v>5200</v>
      </c>
      <c r="E175" s="139">
        <v>0</v>
      </c>
      <c r="F175" s="144">
        <v>0</v>
      </c>
      <c r="G175" s="163">
        <f t="shared" si="23"/>
        <v>0</v>
      </c>
    </row>
    <row r="176" spans="1:12" ht="15" customHeight="1" x14ac:dyDescent="0.25">
      <c r="A176" s="133">
        <v>321</v>
      </c>
      <c r="B176" s="133" t="s">
        <v>132</v>
      </c>
      <c r="C176" s="134">
        <v>6710.95</v>
      </c>
      <c r="D176" s="134">
        <v>0</v>
      </c>
      <c r="E176" s="134">
        <v>0</v>
      </c>
      <c r="F176" s="135">
        <v>0</v>
      </c>
      <c r="G176" s="135" t="e">
        <f t="shared" si="23"/>
        <v>#DIV/0!</v>
      </c>
    </row>
    <row r="177" spans="1:7" ht="15" customHeight="1" x14ac:dyDescent="0.25">
      <c r="A177" s="133">
        <v>3211</v>
      </c>
      <c r="B177" s="133" t="s">
        <v>19</v>
      </c>
      <c r="C177" s="134">
        <v>6710.95</v>
      </c>
      <c r="D177" s="134">
        <v>1200</v>
      </c>
      <c r="E177" s="134">
        <v>0</v>
      </c>
      <c r="F177" s="135">
        <f t="shared" ref="F177" si="24">(E177/C177)*100</f>
        <v>0</v>
      </c>
      <c r="G177" s="135">
        <f t="shared" si="23"/>
        <v>0</v>
      </c>
    </row>
    <row r="178" spans="1:7" ht="15" customHeight="1" x14ac:dyDescent="0.25">
      <c r="A178" s="133">
        <v>3213</v>
      </c>
      <c r="B178" s="133" t="s">
        <v>51</v>
      </c>
      <c r="C178" s="134">
        <v>0</v>
      </c>
      <c r="D178" s="134">
        <v>0</v>
      </c>
      <c r="E178" s="134">
        <v>0</v>
      </c>
      <c r="F178" s="135" t="e">
        <v>#DIV/0!</v>
      </c>
      <c r="G178" s="135" t="e">
        <f t="shared" si="23"/>
        <v>#DIV/0!</v>
      </c>
    </row>
    <row r="179" spans="1:7" ht="15" customHeight="1" x14ac:dyDescent="0.25">
      <c r="A179" s="133">
        <v>324</v>
      </c>
      <c r="B179" s="133" t="s">
        <v>145</v>
      </c>
      <c r="C179" s="134">
        <v>0</v>
      </c>
      <c r="D179" s="134">
        <v>0</v>
      </c>
      <c r="E179" s="134">
        <v>0</v>
      </c>
      <c r="F179" s="135" t="e">
        <v>#DIV/0!</v>
      </c>
      <c r="G179" s="135" t="e">
        <f t="shared" si="23"/>
        <v>#DIV/0!</v>
      </c>
    </row>
    <row r="180" spans="1:7" ht="15" customHeight="1" x14ac:dyDescent="0.25">
      <c r="A180" s="133">
        <v>3241</v>
      </c>
      <c r="B180" s="133" t="s">
        <v>145</v>
      </c>
      <c r="C180" s="134">
        <v>0</v>
      </c>
      <c r="D180" s="134">
        <v>0</v>
      </c>
      <c r="E180" s="134">
        <v>0</v>
      </c>
      <c r="F180" s="135" t="e">
        <v>#DIV/0!</v>
      </c>
      <c r="G180" s="135" t="e">
        <f t="shared" si="23"/>
        <v>#DIV/0!</v>
      </c>
    </row>
    <row r="181" spans="1:7" ht="15" customHeight="1" x14ac:dyDescent="0.25">
      <c r="A181" s="133">
        <v>329</v>
      </c>
      <c r="B181" s="133" t="s">
        <v>81</v>
      </c>
      <c r="C181" s="134">
        <v>0</v>
      </c>
      <c r="D181" s="134">
        <v>0</v>
      </c>
      <c r="E181" s="134">
        <v>0</v>
      </c>
      <c r="F181" s="135" t="e">
        <v>#DIV/0!</v>
      </c>
      <c r="G181" s="135" t="e">
        <f t="shared" si="23"/>
        <v>#DIV/0!</v>
      </c>
    </row>
    <row r="182" spans="1:7" ht="15" customHeight="1" x14ac:dyDescent="0.25">
      <c r="A182" s="133">
        <v>3299</v>
      </c>
      <c r="B182" s="133" t="s">
        <v>81</v>
      </c>
      <c r="C182" s="134">
        <v>0</v>
      </c>
      <c r="D182" s="134">
        <v>4000</v>
      </c>
      <c r="E182" s="134">
        <v>0</v>
      </c>
      <c r="F182" s="135" t="e">
        <v>#DIV/0!</v>
      </c>
      <c r="G182" s="135">
        <f t="shared" si="23"/>
        <v>0</v>
      </c>
    </row>
    <row r="183" spans="1:7" ht="15" customHeight="1" x14ac:dyDescent="0.25">
      <c r="A183" s="138">
        <v>34</v>
      </c>
      <c r="B183" s="138" t="s">
        <v>71</v>
      </c>
      <c r="C183" s="139">
        <v>0</v>
      </c>
      <c r="D183" s="139">
        <v>0</v>
      </c>
      <c r="E183" s="139">
        <v>0</v>
      </c>
      <c r="F183" s="148" t="e">
        <v>#DIV/0!</v>
      </c>
      <c r="G183" s="163" t="e">
        <f t="shared" si="23"/>
        <v>#DIV/0!</v>
      </c>
    </row>
    <row r="184" spans="1:7" ht="15" customHeight="1" x14ac:dyDescent="0.25">
      <c r="A184" s="133">
        <v>343</v>
      </c>
      <c r="B184" s="133" t="s">
        <v>135</v>
      </c>
      <c r="C184" s="134">
        <v>0</v>
      </c>
      <c r="D184" s="134">
        <v>0</v>
      </c>
      <c r="E184" s="134">
        <v>0</v>
      </c>
      <c r="F184" s="135" t="e">
        <v>#DIV/0!</v>
      </c>
      <c r="G184" s="135" t="e">
        <f t="shared" si="23"/>
        <v>#DIV/0!</v>
      </c>
    </row>
    <row r="185" spans="1:7" ht="15" customHeight="1" x14ac:dyDescent="0.25">
      <c r="A185" s="133">
        <v>3431</v>
      </c>
      <c r="B185" s="133" t="s">
        <v>85</v>
      </c>
      <c r="C185" s="134">
        <v>0</v>
      </c>
      <c r="D185" s="134">
        <v>0</v>
      </c>
      <c r="E185" s="134">
        <v>0</v>
      </c>
      <c r="F185" s="135" t="e">
        <v>#DIV/0!</v>
      </c>
      <c r="G185" s="135" t="e">
        <f t="shared" si="23"/>
        <v>#DIV/0!</v>
      </c>
    </row>
    <row r="186" spans="1:7" ht="15" customHeight="1" x14ac:dyDescent="0.25">
      <c r="A186" s="196" t="s">
        <v>176</v>
      </c>
      <c r="B186" s="196"/>
      <c r="C186" s="137">
        <v>0</v>
      </c>
      <c r="D186" s="137">
        <v>418.05</v>
      </c>
      <c r="E186" s="137">
        <v>0</v>
      </c>
      <c r="F186" s="142" t="e">
        <v>#DIV/0!</v>
      </c>
      <c r="G186" s="142">
        <f t="shared" si="23"/>
        <v>0</v>
      </c>
    </row>
    <row r="187" spans="1:7" ht="15" customHeight="1" x14ac:dyDescent="0.25">
      <c r="A187" s="138">
        <v>3</v>
      </c>
      <c r="B187" s="138" t="s">
        <v>3</v>
      </c>
      <c r="C187" s="139">
        <v>0</v>
      </c>
      <c r="D187" s="139">
        <v>418.05</v>
      </c>
      <c r="E187" s="139">
        <v>0</v>
      </c>
      <c r="F187" s="144" t="e">
        <v>#DIV/0!</v>
      </c>
      <c r="G187" s="163">
        <f t="shared" si="23"/>
        <v>0</v>
      </c>
    </row>
    <row r="188" spans="1:7" ht="15" customHeight="1" x14ac:dyDescent="0.25">
      <c r="A188" s="138">
        <v>32</v>
      </c>
      <c r="B188" s="138" t="s">
        <v>9</v>
      </c>
      <c r="C188" s="139">
        <v>0</v>
      </c>
      <c r="D188" s="139">
        <v>418.05</v>
      </c>
      <c r="E188" s="139">
        <v>0</v>
      </c>
      <c r="F188" s="144" t="e">
        <v>#DIV/0!</v>
      </c>
      <c r="G188" s="163">
        <f t="shared" si="23"/>
        <v>0</v>
      </c>
    </row>
    <row r="189" spans="1:7" ht="15" customHeight="1" x14ac:dyDescent="0.25">
      <c r="A189" s="133">
        <v>321</v>
      </c>
      <c r="B189" s="133" t="s">
        <v>132</v>
      </c>
      <c r="C189" s="134">
        <v>0</v>
      </c>
      <c r="D189" s="134">
        <v>0</v>
      </c>
      <c r="E189" s="134">
        <v>0</v>
      </c>
      <c r="F189" s="135" t="e">
        <v>#DIV/0!</v>
      </c>
      <c r="G189" s="135" t="e">
        <f t="shared" si="23"/>
        <v>#DIV/0!</v>
      </c>
    </row>
    <row r="190" spans="1:7" ht="15" customHeight="1" x14ac:dyDescent="0.25">
      <c r="A190" s="133">
        <v>3213</v>
      </c>
      <c r="B190" s="133" t="s">
        <v>51</v>
      </c>
      <c r="C190" s="134">
        <v>0</v>
      </c>
      <c r="D190" s="134">
        <v>0</v>
      </c>
      <c r="E190" s="134">
        <v>0</v>
      </c>
      <c r="F190" s="135" t="e">
        <v>#DIV/0!</v>
      </c>
      <c r="G190" s="135" t="e">
        <f t="shared" si="23"/>
        <v>#DIV/0!</v>
      </c>
    </row>
    <row r="191" spans="1:7" ht="15" customHeight="1" x14ac:dyDescent="0.25">
      <c r="A191" s="133">
        <v>322</v>
      </c>
      <c r="B191" s="133" t="s">
        <v>82</v>
      </c>
      <c r="C191" s="134">
        <v>0</v>
      </c>
      <c r="D191" s="134">
        <v>418.05</v>
      </c>
      <c r="E191" s="134">
        <v>0</v>
      </c>
      <c r="F191" s="135">
        <v>0</v>
      </c>
      <c r="G191" s="135">
        <f t="shared" si="23"/>
        <v>0</v>
      </c>
    </row>
    <row r="192" spans="1:7" ht="15" customHeight="1" x14ac:dyDescent="0.25">
      <c r="A192" s="133">
        <v>3221</v>
      </c>
      <c r="B192" s="133" t="s">
        <v>133</v>
      </c>
      <c r="C192" s="134">
        <v>0</v>
      </c>
      <c r="D192" s="134">
        <v>418.05</v>
      </c>
      <c r="E192" s="134">
        <v>0</v>
      </c>
      <c r="F192" s="135">
        <v>0</v>
      </c>
      <c r="G192" s="135">
        <f t="shared" si="23"/>
        <v>0</v>
      </c>
    </row>
    <row r="193" spans="1:7" ht="15" customHeight="1" x14ac:dyDescent="0.25">
      <c r="A193" s="133">
        <v>323</v>
      </c>
      <c r="B193" s="133" t="s">
        <v>83</v>
      </c>
      <c r="C193" s="134">
        <v>0</v>
      </c>
      <c r="D193" s="134">
        <v>0</v>
      </c>
      <c r="E193" s="134">
        <v>0</v>
      </c>
      <c r="F193" s="135">
        <v>0</v>
      </c>
      <c r="G193" s="135" t="e">
        <f t="shared" si="23"/>
        <v>#DIV/0!</v>
      </c>
    </row>
    <row r="194" spans="1:7" ht="15" customHeight="1" x14ac:dyDescent="0.25">
      <c r="A194" s="133">
        <v>3233</v>
      </c>
      <c r="B194" s="133" t="s">
        <v>58</v>
      </c>
      <c r="C194" s="134">
        <v>0</v>
      </c>
      <c r="D194" s="134">
        <v>0</v>
      </c>
      <c r="E194" s="134">
        <v>0</v>
      </c>
      <c r="F194" s="135">
        <v>0</v>
      </c>
      <c r="G194" s="135" t="e">
        <f t="shared" si="23"/>
        <v>#DIV/0!</v>
      </c>
    </row>
    <row r="195" spans="1:7" ht="15" customHeight="1" x14ac:dyDescent="0.25">
      <c r="A195" s="133">
        <v>3237</v>
      </c>
      <c r="B195" s="133" t="s">
        <v>61</v>
      </c>
      <c r="C195" s="134">
        <v>0</v>
      </c>
      <c r="D195" s="134">
        <v>0</v>
      </c>
      <c r="E195" s="134">
        <v>0</v>
      </c>
      <c r="F195" s="135">
        <v>0</v>
      </c>
      <c r="G195" s="135" t="e">
        <f t="shared" si="23"/>
        <v>#DIV/0!</v>
      </c>
    </row>
    <row r="196" spans="1:7" ht="15" customHeight="1" x14ac:dyDescent="0.25">
      <c r="A196" s="133">
        <v>3239</v>
      </c>
      <c r="B196" s="133" t="s">
        <v>63</v>
      </c>
      <c r="C196" s="134">
        <v>0</v>
      </c>
      <c r="D196" s="134">
        <v>0</v>
      </c>
      <c r="E196" s="134">
        <v>0</v>
      </c>
      <c r="F196" s="135">
        <v>0</v>
      </c>
      <c r="G196" s="135" t="e">
        <f t="shared" si="23"/>
        <v>#DIV/0!</v>
      </c>
    </row>
    <row r="197" spans="1:7" ht="15" customHeight="1" x14ac:dyDescent="0.25">
      <c r="A197" s="133">
        <v>324</v>
      </c>
      <c r="B197" s="133" t="s">
        <v>145</v>
      </c>
      <c r="C197" s="134">
        <v>0</v>
      </c>
      <c r="D197" s="134">
        <v>0</v>
      </c>
      <c r="E197" s="134">
        <v>0</v>
      </c>
      <c r="F197" s="135" t="e">
        <v>#DIV/0!</v>
      </c>
      <c r="G197" s="135" t="e">
        <f t="shared" si="23"/>
        <v>#DIV/0!</v>
      </c>
    </row>
    <row r="198" spans="1:7" x14ac:dyDescent="0.25">
      <c r="A198" s="133">
        <v>3241</v>
      </c>
      <c r="B198" s="133" t="s">
        <v>145</v>
      </c>
      <c r="C198" s="134">
        <v>0</v>
      </c>
      <c r="D198" s="134">
        <v>0</v>
      </c>
      <c r="E198" s="134">
        <v>0</v>
      </c>
      <c r="F198" s="135" t="e">
        <v>#DIV/0!</v>
      </c>
      <c r="G198" s="135" t="e">
        <f t="shared" si="23"/>
        <v>#DIV/0!</v>
      </c>
    </row>
    <row r="199" spans="1:7" ht="15" customHeight="1" x14ac:dyDescent="0.25">
      <c r="A199" s="133">
        <v>329</v>
      </c>
      <c r="B199" s="133" t="s">
        <v>81</v>
      </c>
      <c r="C199" s="134">
        <v>0</v>
      </c>
      <c r="D199" s="134">
        <v>0</v>
      </c>
      <c r="E199" s="134">
        <v>0</v>
      </c>
      <c r="F199" s="135" t="e">
        <v>#DIV/0!</v>
      </c>
      <c r="G199" s="135" t="e">
        <f t="shared" si="23"/>
        <v>#DIV/0!</v>
      </c>
    </row>
    <row r="200" spans="1:7" ht="15" customHeight="1" x14ac:dyDescent="0.25">
      <c r="A200" s="133">
        <v>3293</v>
      </c>
      <c r="B200" s="133" t="s">
        <v>77</v>
      </c>
      <c r="C200" s="134">
        <v>0</v>
      </c>
      <c r="D200" s="134">
        <v>0</v>
      </c>
      <c r="E200" s="134">
        <v>0</v>
      </c>
      <c r="F200" s="135">
        <v>0</v>
      </c>
      <c r="G200" s="135" t="e">
        <f t="shared" si="23"/>
        <v>#DIV/0!</v>
      </c>
    </row>
    <row r="201" spans="1:7" ht="15" customHeight="1" x14ac:dyDescent="0.25">
      <c r="A201" s="133">
        <v>3299</v>
      </c>
      <c r="B201" s="133" t="s">
        <v>81</v>
      </c>
      <c r="C201" s="134">
        <v>0</v>
      </c>
      <c r="D201" s="134">
        <v>0</v>
      </c>
      <c r="E201" s="134">
        <v>0</v>
      </c>
      <c r="F201" s="135" t="e">
        <v>#DIV/0!</v>
      </c>
      <c r="G201" s="135" t="e">
        <f t="shared" si="23"/>
        <v>#DIV/0!</v>
      </c>
    </row>
    <row r="202" spans="1:7" ht="15" customHeight="1" x14ac:dyDescent="0.25">
      <c r="A202" s="138">
        <v>34</v>
      </c>
      <c r="B202" s="138" t="s">
        <v>71</v>
      </c>
      <c r="C202" s="139">
        <v>0</v>
      </c>
      <c r="D202" s="139">
        <v>0</v>
      </c>
      <c r="E202" s="139">
        <v>0</v>
      </c>
      <c r="F202" s="148" t="e">
        <v>#DIV/0!</v>
      </c>
      <c r="G202" s="148" t="e">
        <f t="shared" si="23"/>
        <v>#DIV/0!</v>
      </c>
    </row>
    <row r="203" spans="1:7" ht="15" customHeight="1" x14ac:dyDescent="0.25">
      <c r="A203" s="133">
        <v>343</v>
      </c>
      <c r="B203" s="133" t="s">
        <v>135</v>
      </c>
      <c r="C203" s="134">
        <v>0</v>
      </c>
      <c r="D203" s="134">
        <v>0</v>
      </c>
      <c r="E203" s="134">
        <v>0</v>
      </c>
      <c r="F203" s="135" t="e">
        <v>#DIV/0!</v>
      </c>
      <c r="G203" s="135" t="e">
        <f t="shared" si="23"/>
        <v>#DIV/0!</v>
      </c>
    </row>
    <row r="204" spans="1:7" ht="15" customHeight="1" x14ac:dyDescent="0.25">
      <c r="A204" s="133">
        <v>3431</v>
      </c>
      <c r="B204" s="133" t="s">
        <v>85</v>
      </c>
      <c r="C204" s="134">
        <v>0</v>
      </c>
      <c r="D204" s="134">
        <v>0</v>
      </c>
      <c r="E204" s="134">
        <v>0</v>
      </c>
      <c r="F204" s="135" t="e">
        <v>#DIV/0!</v>
      </c>
      <c r="G204" s="135" t="e">
        <f t="shared" si="23"/>
        <v>#DIV/0!</v>
      </c>
    </row>
    <row r="205" spans="1:7" ht="15" customHeight="1" x14ac:dyDescent="0.25">
      <c r="A205" s="196" t="s">
        <v>218</v>
      </c>
      <c r="B205" s="196"/>
      <c r="C205" s="137">
        <v>0</v>
      </c>
      <c r="D205" s="137">
        <v>3190.25</v>
      </c>
      <c r="E205" s="137">
        <v>3190.25</v>
      </c>
      <c r="F205" s="135" t="e">
        <f t="shared" ref="F205:F208" si="25">(E205/C205)*100</f>
        <v>#DIV/0!</v>
      </c>
      <c r="G205" s="142">
        <f t="shared" si="23"/>
        <v>100</v>
      </c>
    </row>
    <row r="206" spans="1:7" ht="15" customHeight="1" x14ac:dyDescent="0.25">
      <c r="A206" s="138">
        <v>3</v>
      </c>
      <c r="B206" s="138" t="s">
        <v>3</v>
      </c>
      <c r="C206" s="139">
        <v>0</v>
      </c>
      <c r="D206" s="139">
        <v>3190.25</v>
      </c>
      <c r="E206" s="139">
        <v>3190.25</v>
      </c>
      <c r="F206" s="135" t="e">
        <f t="shared" si="25"/>
        <v>#DIV/0!</v>
      </c>
      <c r="G206" s="163">
        <f t="shared" si="23"/>
        <v>100</v>
      </c>
    </row>
    <row r="207" spans="1:7" x14ac:dyDescent="0.25">
      <c r="A207" s="138">
        <v>32</v>
      </c>
      <c r="B207" s="138" t="s">
        <v>9</v>
      </c>
      <c r="C207" s="139">
        <v>0</v>
      </c>
      <c r="D207" s="139">
        <v>3190.25</v>
      </c>
      <c r="E207" s="139">
        <v>3190.25</v>
      </c>
      <c r="F207" s="135" t="e">
        <f t="shared" si="25"/>
        <v>#DIV/0!</v>
      </c>
      <c r="G207" s="163">
        <f t="shared" si="23"/>
        <v>100</v>
      </c>
    </row>
    <row r="208" spans="1:7" ht="15" customHeight="1" x14ac:dyDescent="0.25">
      <c r="A208" s="133">
        <v>329</v>
      </c>
      <c r="B208" s="133" t="s">
        <v>81</v>
      </c>
      <c r="C208" s="134">
        <v>0</v>
      </c>
      <c r="D208" s="134">
        <v>3190.25</v>
      </c>
      <c r="E208" s="134">
        <v>3190.25</v>
      </c>
      <c r="F208" s="135" t="e">
        <f t="shared" si="25"/>
        <v>#DIV/0!</v>
      </c>
      <c r="G208" s="135">
        <f t="shared" si="23"/>
        <v>100</v>
      </c>
    </row>
    <row r="209" spans="1:7" ht="15" customHeight="1" x14ac:dyDescent="0.25">
      <c r="A209" s="140"/>
      <c r="B209" s="141"/>
      <c r="C209" s="134"/>
      <c r="D209" s="134"/>
      <c r="E209" s="134"/>
      <c r="F209" s="135"/>
      <c r="G209" s="142" t="e">
        <f t="shared" si="23"/>
        <v>#DIV/0!</v>
      </c>
    </row>
    <row r="210" spans="1:7" ht="15" customHeight="1" x14ac:dyDescent="0.25"/>
    <row r="211" spans="1:7" ht="15" customHeight="1" x14ac:dyDescent="0.25">
      <c r="A211" s="198" t="s">
        <v>166</v>
      </c>
      <c r="B211" s="199"/>
      <c r="C211" s="152">
        <v>1325228.3999999999</v>
      </c>
      <c r="D211" s="152">
        <v>1433798.28</v>
      </c>
      <c r="E211" s="152">
        <f>E212</f>
        <v>1410428.36</v>
      </c>
      <c r="F211" s="132">
        <f t="shared" ref="F211:F214" si="26">(E211/C211)*100</f>
        <v>106.42907743299195</v>
      </c>
      <c r="G211" s="132">
        <f t="shared" si="23"/>
        <v>98.37006918434858</v>
      </c>
    </row>
    <row r="212" spans="1:7" ht="15" customHeight="1" x14ac:dyDescent="0.25">
      <c r="A212" s="200" t="s">
        <v>128</v>
      </c>
      <c r="B212" s="200"/>
      <c r="C212" s="131">
        <v>1321517.1499999999</v>
      </c>
      <c r="D212" s="131">
        <v>1433798.28</v>
      </c>
      <c r="E212" s="131">
        <f>E213+E240+E259+E292+E302+E326+E358+E367+E376</f>
        <v>1410428.36</v>
      </c>
      <c r="F212" s="132">
        <f t="shared" si="26"/>
        <v>106.72796490003932</v>
      </c>
      <c r="G212" s="132">
        <f t="shared" si="23"/>
        <v>98.37006918434858</v>
      </c>
    </row>
    <row r="213" spans="1:7" ht="15" customHeight="1" x14ac:dyDescent="0.25">
      <c r="A213" s="196" t="s">
        <v>129</v>
      </c>
      <c r="B213" s="196"/>
      <c r="C213" s="137">
        <v>1900.89</v>
      </c>
      <c r="D213" s="137">
        <v>2501</v>
      </c>
      <c r="E213" s="137">
        <v>896.28</v>
      </c>
      <c r="F213" s="142">
        <f t="shared" si="26"/>
        <v>47.150545270899421</v>
      </c>
      <c r="G213" s="142">
        <f t="shared" si="23"/>
        <v>35.836865253898445</v>
      </c>
    </row>
    <row r="214" spans="1:7" ht="15" customHeight="1" x14ac:dyDescent="0.25">
      <c r="A214" s="138">
        <v>3</v>
      </c>
      <c r="B214" s="138" t="s">
        <v>3</v>
      </c>
      <c r="C214" s="139">
        <v>1900.89</v>
      </c>
      <c r="D214" s="139">
        <v>2501</v>
      </c>
      <c r="E214" s="139">
        <v>896.28</v>
      </c>
      <c r="F214" s="148">
        <f t="shared" si="26"/>
        <v>47.150545270899421</v>
      </c>
      <c r="G214" s="148">
        <f t="shared" si="23"/>
        <v>35.836865253898445</v>
      </c>
    </row>
    <row r="215" spans="1:7" ht="15" customHeight="1" x14ac:dyDescent="0.25">
      <c r="A215" s="138">
        <v>31</v>
      </c>
      <c r="B215" s="138" t="s">
        <v>4</v>
      </c>
      <c r="C215" s="139">
        <v>0</v>
      </c>
      <c r="D215" s="139">
        <v>0</v>
      </c>
      <c r="E215" s="139">
        <v>0</v>
      </c>
      <c r="F215" s="144" t="e">
        <v>#DIV/0!</v>
      </c>
      <c r="G215" s="148" t="e">
        <f t="shared" si="23"/>
        <v>#DIV/0!</v>
      </c>
    </row>
    <row r="216" spans="1:7" x14ac:dyDescent="0.25">
      <c r="A216" s="133">
        <v>311</v>
      </c>
      <c r="B216" s="133" t="s">
        <v>16</v>
      </c>
      <c r="C216" s="134">
        <v>0</v>
      </c>
      <c r="D216" s="134">
        <v>0</v>
      </c>
      <c r="E216" s="134">
        <v>0</v>
      </c>
      <c r="F216" s="135" t="e">
        <v>#DIV/0!</v>
      </c>
      <c r="G216" s="135" t="e">
        <f t="shared" si="23"/>
        <v>#DIV/0!</v>
      </c>
    </row>
    <row r="217" spans="1:7" x14ac:dyDescent="0.25">
      <c r="A217" s="133">
        <v>3111</v>
      </c>
      <c r="B217" s="133" t="s">
        <v>17</v>
      </c>
      <c r="C217" s="134">
        <v>0</v>
      </c>
      <c r="D217" s="134">
        <v>0</v>
      </c>
      <c r="E217" s="134">
        <v>0</v>
      </c>
      <c r="F217" s="135" t="e">
        <v>#DIV/0!</v>
      </c>
      <c r="G217" s="135" t="e">
        <f t="shared" si="23"/>
        <v>#DIV/0!</v>
      </c>
    </row>
    <row r="218" spans="1:7" ht="15" customHeight="1" x14ac:dyDescent="0.25">
      <c r="A218" s="133">
        <v>313</v>
      </c>
      <c r="B218" s="133" t="s">
        <v>130</v>
      </c>
      <c r="C218" s="134">
        <v>0</v>
      </c>
      <c r="D218" s="134">
        <v>0</v>
      </c>
      <c r="E218" s="134">
        <v>0</v>
      </c>
      <c r="F218" s="135" t="e">
        <f t="shared" ref="F218" si="27">(E218/C218)*100</f>
        <v>#DIV/0!</v>
      </c>
      <c r="G218" s="135" t="e">
        <f t="shared" si="23"/>
        <v>#DIV/0!</v>
      </c>
    </row>
    <row r="219" spans="1:7" ht="15" customHeight="1" x14ac:dyDescent="0.25">
      <c r="A219" s="133">
        <v>3132</v>
      </c>
      <c r="B219" s="133" t="s">
        <v>131</v>
      </c>
      <c r="C219" s="134">
        <v>0</v>
      </c>
      <c r="D219" s="134">
        <v>0</v>
      </c>
      <c r="E219" s="134">
        <v>0</v>
      </c>
      <c r="F219" s="135" t="e">
        <v>#DIV/0!</v>
      </c>
      <c r="G219" s="135" t="e">
        <f t="shared" si="23"/>
        <v>#DIV/0!</v>
      </c>
    </row>
    <row r="220" spans="1:7" ht="15" customHeight="1" x14ac:dyDescent="0.25">
      <c r="A220" s="138">
        <v>32</v>
      </c>
      <c r="B220" s="138" t="s">
        <v>9</v>
      </c>
      <c r="C220" s="139">
        <v>1900.89</v>
      </c>
      <c r="D220" s="139">
        <v>2501</v>
      </c>
      <c r="E220" s="139">
        <v>896.28</v>
      </c>
      <c r="F220" s="148">
        <f t="shared" ref="F220" si="28">(E220/C220)*100</f>
        <v>47.150545270899421</v>
      </c>
      <c r="G220" s="148">
        <f t="shared" si="23"/>
        <v>35.836865253898445</v>
      </c>
    </row>
    <row r="221" spans="1:7" ht="15" customHeight="1" x14ac:dyDescent="0.25">
      <c r="A221" s="133">
        <v>321</v>
      </c>
      <c r="B221" s="133" t="s">
        <v>132</v>
      </c>
      <c r="C221" s="134">
        <v>0</v>
      </c>
      <c r="D221" s="134">
        <v>2501</v>
      </c>
      <c r="E221" s="134">
        <v>250</v>
      </c>
      <c r="F221" s="135" t="e">
        <v>#DIV/0!</v>
      </c>
      <c r="G221" s="135">
        <f t="shared" si="23"/>
        <v>9.9960015993602553</v>
      </c>
    </row>
    <row r="222" spans="1:7" x14ac:dyDescent="0.25">
      <c r="A222" s="133">
        <v>3211</v>
      </c>
      <c r="B222" s="133" t="s">
        <v>19</v>
      </c>
      <c r="C222" s="134">
        <v>0</v>
      </c>
      <c r="D222" s="134">
        <v>0</v>
      </c>
      <c r="E222" s="134">
        <v>250</v>
      </c>
      <c r="F222" s="135" t="e">
        <v>#DIV/0!</v>
      </c>
      <c r="G222" s="135" t="e">
        <f t="shared" si="23"/>
        <v>#DIV/0!</v>
      </c>
    </row>
    <row r="223" spans="1:7" ht="15" customHeight="1" x14ac:dyDescent="0.25">
      <c r="A223" s="133">
        <v>322</v>
      </c>
      <c r="B223" s="133" t="s">
        <v>82</v>
      </c>
      <c r="C223" s="134">
        <v>1900.89</v>
      </c>
      <c r="D223" s="134">
        <v>0</v>
      </c>
      <c r="E223" s="134">
        <v>0</v>
      </c>
      <c r="F223" s="135">
        <v>0</v>
      </c>
      <c r="G223" s="135" t="e">
        <f t="shared" si="23"/>
        <v>#DIV/0!</v>
      </c>
    </row>
    <row r="224" spans="1:7" ht="15" customHeight="1" x14ac:dyDescent="0.25">
      <c r="A224" s="133">
        <v>3221</v>
      </c>
      <c r="B224" s="133" t="s">
        <v>133</v>
      </c>
      <c r="C224" s="134">
        <v>1900.89</v>
      </c>
      <c r="D224" s="134">
        <v>2501</v>
      </c>
      <c r="E224" s="134">
        <v>0</v>
      </c>
      <c r="F224" s="135">
        <f t="shared" ref="F224" si="29">(E224/C224)*100</f>
        <v>0</v>
      </c>
      <c r="G224" s="135">
        <f t="shared" si="23"/>
        <v>0</v>
      </c>
    </row>
    <row r="225" spans="1:7" ht="15" customHeight="1" x14ac:dyDescent="0.25">
      <c r="A225" s="133">
        <v>323</v>
      </c>
      <c r="B225" s="133" t="s">
        <v>83</v>
      </c>
      <c r="C225" s="134">
        <v>0</v>
      </c>
      <c r="D225" s="134">
        <v>0</v>
      </c>
      <c r="E225" s="134">
        <v>646.28</v>
      </c>
      <c r="F225" s="135" t="e">
        <v>#DIV/0!</v>
      </c>
      <c r="G225" s="135" t="e">
        <f t="shared" si="23"/>
        <v>#DIV/0!</v>
      </c>
    </row>
    <row r="226" spans="1:7" ht="15" customHeight="1" x14ac:dyDescent="0.25">
      <c r="A226" s="133">
        <v>3231</v>
      </c>
      <c r="B226" s="133" t="s">
        <v>57</v>
      </c>
      <c r="C226" s="134">
        <v>0</v>
      </c>
      <c r="D226" s="134">
        <v>0</v>
      </c>
      <c r="E226" s="134">
        <v>646.28</v>
      </c>
      <c r="F226" s="135" t="e">
        <v>#DIV/0!</v>
      </c>
      <c r="G226" s="135" t="e">
        <f t="shared" si="23"/>
        <v>#DIV/0!</v>
      </c>
    </row>
    <row r="227" spans="1:7" x14ac:dyDescent="0.25">
      <c r="A227" s="133">
        <v>3232</v>
      </c>
      <c r="B227" s="133" t="s">
        <v>134</v>
      </c>
      <c r="C227" s="134">
        <v>0</v>
      </c>
      <c r="D227" s="134">
        <v>0</v>
      </c>
      <c r="E227" s="134">
        <v>0</v>
      </c>
      <c r="F227" s="135" t="e">
        <v>#DIV/0!</v>
      </c>
      <c r="G227" s="135" t="e">
        <f t="shared" si="23"/>
        <v>#DIV/0!</v>
      </c>
    </row>
    <row r="228" spans="1:7" ht="15" customHeight="1" x14ac:dyDescent="0.25">
      <c r="A228" s="133">
        <v>3233</v>
      </c>
      <c r="B228" s="133" t="s">
        <v>58</v>
      </c>
      <c r="C228" s="134">
        <v>0</v>
      </c>
      <c r="D228" s="134">
        <v>0</v>
      </c>
      <c r="E228" s="134">
        <v>0</v>
      </c>
      <c r="F228" s="135" t="e">
        <v>#DIV/0!</v>
      </c>
      <c r="G228" s="135" t="e">
        <f t="shared" si="23"/>
        <v>#DIV/0!</v>
      </c>
    </row>
    <row r="229" spans="1:7" ht="15" customHeight="1" x14ac:dyDescent="0.25">
      <c r="A229" s="133">
        <v>3235</v>
      </c>
      <c r="B229" s="133" t="s">
        <v>60</v>
      </c>
      <c r="C229" s="134">
        <v>0</v>
      </c>
      <c r="D229" s="134">
        <v>0</v>
      </c>
      <c r="E229" s="134">
        <v>0</v>
      </c>
      <c r="F229" s="135" t="e">
        <v>#DIV/0!</v>
      </c>
      <c r="G229" s="135" t="e">
        <f t="shared" si="23"/>
        <v>#DIV/0!</v>
      </c>
    </row>
    <row r="230" spans="1:7" ht="15" customHeight="1" x14ac:dyDescent="0.25">
      <c r="A230" s="133">
        <v>3236</v>
      </c>
      <c r="B230" s="133" t="s">
        <v>74</v>
      </c>
      <c r="C230" s="134">
        <v>0</v>
      </c>
      <c r="D230" s="134">
        <v>0</v>
      </c>
      <c r="E230" s="134">
        <v>0</v>
      </c>
      <c r="F230" s="135" t="e">
        <v>#DIV/0!</v>
      </c>
      <c r="G230" s="135" t="e">
        <f t="shared" si="23"/>
        <v>#DIV/0!</v>
      </c>
    </row>
    <row r="231" spans="1:7" ht="15" customHeight="1" x14ac:dyDescent="0.25">
      <c r="A231" s="133">
        <v>3237</v>
      </c>
      <c r="B231" s="133" t="s">
        <v>61</v>
      </c>
      <c r="C231" s="134">
        <v>0</v>
      </c>
      <c r="D231" s="134">
        <v>0</v>
      </c>
      <c r="E231" s="134">
        <v>0</v>
      </c>
      <c r="F231" s="135" t="e">
        <v>#DIV/0!</v>
      </c>
      <c r="G231" s="135" t="e">
        <f t="shared" si="23"/>
        <v>#DIV/0!</v>
      </c>
    </row>
    <row r="232" spans="1:7" ht="15" customHeight="1" x14ac:dyDescent="0.25">
      <c r="A232" s="133">
        <v>3238</v>
      </c>
      <c r="B232" s="133" t="s">
        <v>62</v>
      </c>
      <c r="C232" s="134">
        <v>0</v>
      </c>
      <c r="D232" s="134">
        <v>0</v>
      </c>
      <c r="E232" s="134">
        <v>0</v>
      </c>
      <c r="F232" s="135">
        <v>0</v>
      </c>
      <c r="G232" s="135" t="e">
        <f t="shared" si="23"/>
        <v>#DIV/0!</v>
      </c>
    </row>
    <row r="233" spans="1:7" ht="15" customHeight="1" x14ac:dyDescent="0.25">
      <c r="A233" s="133">
        <v>3239</v>
      </c>
      <c r="B233" s="133" t="s">
        <v>63</v>
      </c>
      <c r="C233" s="134">
        <v>0</v>
      </c>
      <c r="D233" s="134">
        <v>0</v>
      </c>
      <c r="E233" s="134">
        <v>0</v>
      </c>
      <c r="F233" s="135" t="e">
        <v>#DIV/0!</v>
      </c>
      <c r="G233" s="135" t="e">
        <f t="shared" si="23"/>
        <v>#DIV/0!</v>
      </c>
    </row>
    <row r="234" spans="1:7" ht="15.75" customHeight="1" x14ac:dyDescent="0.25">
      <c r="A234" s="133">
        <v>329</v>
      </c>
      <c r="B234" s="133" t="s">
        <v>81</v>
      </c>
      <c r="C234" s="134">
        <v>0</v>
      </c>
      <c r="D234" s="134">
        <v>0</v>
      </c>
      <c r="E234" s="134">
        <v>0</v>
      </c>
      <c r="F234" s="135" t="e">
        <v>#DIV/0!</v>
      </c>
      <c r="G234" s="135" t="e">
        <f t="shared" si="23"/>
        <v>#DIV/0!</v>
      </c>
    </row>
    <row r="235" spans="1:7" ht="18" customHeight="1" x14ac:dyDescent="0.25">
      <c r="A235" s="133">
        <v>3293</v>
      </c>
      <c r="B235" s="133" t="s">
        <v>77</v>
      </c>
      <c r="C235" s="134">
        <v>0</v>
      </c>
      <c r="D235" s="134">
        <v>0</v>
      </c>
      <c r="E235" s="134">
        <v>0</v>
      </c>
      <c r="F235" s="135" t="e">
        <v>#DIV/0!</v>
      </c>
      <c r="G235" s="135" t="e">
        <f t="shared" si="23"/>
        <v>#DIV/0!</v>
      </c>
    </row>
    <row r="236" spans="1:7" x14ac:dyDescent="0.25">
      <c r="A236" s="133">
        <v>3299</v>
      </c>
      <c r="B236" s="133" t="s">
        <v>81</v>
      </c>
      <c r="C236" s="134">
        <v>0</v>
      </c>
      <c r="D236" s="134">
        <v>0</v>
      </c>
      <c r="E236" s="134">
        <v>0</v>
      </c>
      <c r="F236" s="135" t="e">
        <v>#DIV/0!</v>
      </c>
      <c r="G236" s="135" t="e">
        <f t="shared" si="23"/>
        <v>#DIV/0!</v>
      </c>
    </row>
    <row r="237" spans="1:7" x14ac:dyDescent="0.25">
      <c r="A237" s="138">
        <v>34</v>
      </c>
      <c r="B237" s="138" t="s">
        <v>71</v>
      </c>
      <c r="C237" s="139">
        <v>0</v>
      </c>
      <c r="D237" s="139">
        <v>0</v>
      </c>
      <c r="E237" s="139">
        <v>0</v>
      </c>
      <c r="F237" s="144" t="e">
        <v>#DIV/0!</v>
      </c>
      <c r="G237" s="148" t="e">
        <f t="shared" ref="G237:G300" si="30">(E237/D237)*100</f>
        <v>#DIV/0!</v>
      </c>
    </row>
    <row r="238" spans="1:7" ht="15" customHeight="1" x14ac:dyDescent="0.25">
      <c r="A238" s="133">
        <v>343</v>
      </c>
      <c r="B238" s="133" t="s">
        <v>135</v>
      </c>
      <c r="C238" s="134">
        <v>0</v>
      </c>
      <c r="D238" s="134">
        <v>0</v>
      </c>
      <c r="E238" s="134">
        <v>0</v>
      </c>
      <c r="F238" s="135" t="e">
        <v>#DIV/0!</v>
      </c>
      <c r="G238" s="135" t="e">
        <f t="shared" si="30"/>
        <v>#DIV/0!</v>
      </c>
    </row>
    <row r="239" spans="1:7" ht="15" customHeight="1" x14ac:dyDescent="0.25">
      <c r="A239" s="133">
        <v>3433</v>
      </c>
      <c r="B239" s="133" t="s">
        <v>87</v>
      </c>
      <c r="C239" s="134">
        <v>0</v>
      </c>
      <c r="D239" s="134">
        <v>0</v>
      </c>
      <c r="E239" s="134">
        <v>0</v>
      </c>
      <c r="F239" s="135" t="e">
        <v>#DIV/0!</v>
      </c>
      <c r="G239" s="135" t="e">
        <f t="shared" si="30"/>
        <v>#DIV/0!</v>
      </c>
    </row>
    <row r="240" spans="1:7" ht="15" customHeight="1" x14ac:dyDescent="0.25">
      <c r="A240" s="196" t="s">
        <v>136</v>
      </c>
      <c r="B240" s="196"/>
      <c r="C240" s="137">
        <v>230.8</v>
      </c>
      <c r="D240" s="137">
        <v>0</v>
      </c>
      <c r="E240" s="137">
        <v>0</v>
      </c>
      <c r="F240" s="142">
        <v>0</v>
      </c>
      <c r="G240" s="142" t="e">
        <f t="shared" si="30"/>
        <v>#DIV/0!</v>
      </c>
    </row>
    <row r="241" spans="1:7" ht="15" customHeight="1" x14ac:dyDescent="0.25">
      <c r="A241" s="138">
        <v>3</v>
      </c>
      <c r="B241" s="138" t="s">
        <v>3</v>
      </c>
      <c r="C241" s="139">
        <v>230.8</v>
      </c>
      <c r="D241" s="139">
        <v>0</v>
      </c>
      <c r="E241" s="139">
        <v>0</v>
      </c>
      <c r="F241" s="144">
        <v>0</v>
      </c>
      <c r="G241" s="148" t="e">
        <f t="shared" si="30"/>
        <v>#DIV/0!</v>
      </c>
    </row>
    <row r="242" spans="1:7" ht="15" customHeight="1" x14ac:dyDescent="0.25">
      <c r="A242" s="138">
        <v>31</v>
      </c>
      <c r="B242" s="138" t="s">
        <v>4</v>
      </c>
      <c r="C242" s="139">
        <v>0</v>
      </c>
      <c r="D242" s="139">
        <v>0</v>
      </c>
      <c r="E242" s="139">
        <v>0</v>
      </c>
      <c r="F242" s="144" t="e">
        <v>#DIV/0!</v>
      </c>
      <c r="G242" s="148" t="e">
        <f t="shared" si="30"/>
        <v>#DIV/0!</v>
      </c>
    </row>
    <row r="243" spans="1:7" ht="15" customHeight="1" x14ac:dyDescent="0.25">
      <c r="A243" s="133">
        <v>311</v>
      </c>
      <c r="B243" s="133" t="s">
        <v>16</v>
      </c>
      <c r="C243" s="134">
        <v>0</v>
      </c>
      <c r="D243" s="134">
        <v>0</v>
      </c>
      <c r="E243" s="134">
        <v>0</v>
      </c>
      <c r="F243" s="135" t="e">
        <v>#DIV/0!</v>
      </c>
      <c r="G243" s="135" t="e">
        <f t="shared" si="30"/>
        <v>#DIV/0!</v>
      </c>
    </row>
    <row r="244" spans="1:7" ht="15" customHeight="1" x14ac:dyDescent="0.25">
      <c r="A244" s="133">
        <v>3111</v>
      </c>
      <c r="B244" s="133" t="s">
        <v>17</v>
      </c>
      <c r="C244" s="134">
        <v>0</v>
      </c>
      <c r="D244" s="134">
        <v>0</v>
      </c>
      <c r="E244" s="134">
        <v>0</v>
      </c>
      <c r="F244" s="135" t="e">
        <v>#DIV/0!</v>
      </c>
      <c r="G244" s="135" t="e">
        <f t="shared" si="30"/>
        <v>#DIV/0!</v>
      </c>
    </row>
    <row r="245" spans="1:7" ht="15" customHeight="1" x14ac:dyDescent="0.25">
      <c r="A245" s="133">
        <v>313</v>
      </c>
      <c r="B245" s="133" t="s">
        <v>130</v>
      </c>
      <c r="C245" s="134">
        <v>0</v>
      </c>
      <c r="D245" s="134">
        <v>0</v>
      </c>
      <c r="E245" s="134">
        <v>0</v>
      </c>
      <c r="F245" s="135" t="e">
        <v>#DIV/0!</v>
      </c>
      <c r="G245" s="135" t="e">
        <f t="shared" si="30"/>
        <v>#DIV/0!</v>
      </c>
    </row>
    <row r="246" spans="1:7" ht="15" customHeight="1" x14ac:dyDescent="0.25">
      <c r="A246" s="133">
        <v>3132</v>
      </c>
      <c r="B246" s="133" t="s">
        <v>131</v>
      </c>
      <c r="C246" s="134">
        <v>0</v>
      </c>
      <c r="D246" s="134">
        <v>0</v>
      </c>
      <c r="E246" s="134">
        <v>0</v>
      </c>
      <c r="F246" s="135" t="e">
        <v>#DIV/0!</v>
      </c>
      <c r="G246" s="135" t="e">
        <f t="shared" si="30"/>
        <v>#DIV/0!</v>
      </c>
    </row>
    <row r="247" spans="1:7" ht="15" customHeight="1" x14ac:dyDescent="0.25">
      <c r="A247" s="138">
        <v>32</v>
      </c>
      <c r="B247" s="138" t="s">
        <v>9</v>
      </c>
      <c r="C247" s="139">
        <v>230.8</v>
      </c>
      <c r="D247" s="139">
        <v>0</v>
      </c>
      <c r="E247" s="139">
        <v>0</v>
      </c>
      <c r="F247" s="144">
        <v>0</v>
      </c>
      <c r="G247" s="148" t="e">
        <f t="shared" si="30"/>
        <v>#DIV/0!</v>
      </c>
    </row>
    <row r="248" spans="1:7" ht="15" customHeight="1" x14ac:dyDescent="0.3">
      <c r="A248" s="133">
        <v>321</v>
      </c>
      <c r="B248" s="133" t="s">
        <v>132</v>
      </c>
      <c r="C248" s="155">
        <v>0</v>
      </c>
      <c r="D248" s="134">
        <v>0</v>
      </c>
      <c r="E248" s="134">
        <v>0</v>
      </c>
      <c r="F248" s="135" t="e">
        <v>#DIV/0!</v>
      </c>
      <c r="G248" s="135" t="e">
        <f t="shared" si="30"/>
        <v>#DIV/0!</v>
      </c>
    </row>
    <row r="249" spans="1:7" ht="15" customHeight="1" x14ac:dyDescent="0.3">
      <c r="A249" s="133">
        <v>3211</v>
      </c>
      <c r="B249" s="133" t="s">
        <v>19</v>
      </c>
      <c r="C249" s="155">
        <v>0</v>
      </c>
      <c r="D249" s="134">
        <v>0</v>
      </c>
      <c r="E249" s="134">
        <v>0</v>
      </c>
      <c r="F249" s="135" t="e">
        <v>#DIV/0!</v>
      </c>
      <c r="G249" s="135" t="e">
        <f t="shared" si="30"/>
        <v>#DIV/0!</v>
      </c>
    </row>
    <row r="250" spans="1:7" ht="14.4" x14ac:dyDescent="0.3">
      <c r="A250" s="133">
        <v>322</v>
      </c>
      <c r="B250" s="133" t="s">
        <v>82</v>
      </c>
      <c r="C250" s="155">
        <v>230.8</v>
      </c>
      <c r="D250" s="134">
        <v>0</v>
      </c>
      <c r="E250" s="134">
        <v>0</v>
      </c>
      <c r="F250" s="135">
        <v>0</v>
      </c>
      <c r="G250" s="135" t="e">
        <f t="shared" si="30"/>
        <v>#DIV/0!</v>
      </c>
    </row>
    <row r="251" spans="1:7" ht="15" customHeight="1" x14ac:dyDescent="0.3">
      <c r="A251" s="133">
        <v>3221</v>
      </c>
      <c r="B251" s="133" t="s">
        <v>133</v>
      </c>
      <c r="C251" s="155">
        <v>230.8</v>
      </c>
      <c r="D251" s="134">
        <v>0</v>
      </c>
      <c r="E251" s="134">
        <v>0</v>
      </c>
      <c r="F251" s="135">
        <v>0</v>
      </c>
      <c r="G251" s="135" t="e">
        <f t="shared" si="30"/>
        <v>#DIV/0!</v>
      </c>
    </row>
    <row r="252" spans="1:7" ht="15" customHeight="1" x14ac:dyDescent="0.3">
      <c r="A252" s="133">
        <v>323</v>
      </c>
      <c r="B252" s="133" t="s">
        <v>83</v>
      </c>
      <c r="C252" s="155">
        <v>0</v>
      </c>
      <c r="D252" s="134">
        <v>0</v>
      </c>
      <c r="E252" s="134">
        <v>0</v>
      </c>
      <c r="F252" s="135">
        <v>0</v>
      </c>
      <c r="G252" s="135" t="e">
        <f t="shared" si="30"/>
        <v>#DIV/0!</v>
      </c>
    </row>
    <row r="253" spans="1:7" ht="15" customHeight="1" x14ac:dyDescent="0.3">
      <c r="A253" s="133">
        <v>3234</v>
      </c>
      <c r="B253" s="133" t="s">
        <v>59</v>
      </c>
      <c r="C253" s="155">
        <v>0</v>
      </c>
      <c r="D253" s="134">
        <v>0</v>
      </c>
      <c r="E253" s="134">
        <v>0</v>
      </c>
      <c r="F253" s="135">
        <v>0</v>
      </c>
      <c r="G253" s="135" t="e">
        <f t="shared" si="30"/>
        <v>#DIV/0!</v>
      </c>
    </row>
    <row r="254" spans="1:7" ht="15" customHeight="1" x14ac:dyDescent="0.3">
      <c r="A254" s="133">
        <v>329</v>
      </c>
      <c r="B254" s="133" t="s">
        <v>81</v>
      </c>
      <c r="C254" s="155">
        <v>0</v>
      </c>
      <c r="D254" s="134">
        <v>0</v>
      </c>
      <c r="E254" s="134">
        <v>0</v>
      </c>
      <c r="F254" s="135" t="e">
        <v>#DIV/0!</v>
      </c>
      <c r="G254" s="135" t="e">
        <f t="shared" si="30"/>
        <v>#DIV/0!</v>
      </c>
    </row>
    <row r="255" spans="1:7" ht="15" customHeight="1" x14ac:dyDescent="0.3">
      <c r="A255" s="133">
        <v>3299</v>
      </c>
      <c r="B255" s="133" t="s">
        <v>81</v>
      </c>
      <c r="C255" s="155">
        <v>0</v>
      </c>
      <c r="D255" s="134">
        <v>0</v>
      </c>
      <c r="E255" s="134">
        <v>0</v>
      </c>
      <c r="F255" s="135" t="e">
        <v>#DIV/0!</v>
      </c>
      <c r="G255" s="135" t="e">
        <f t="shared" si="30"/>
        <v>#DIV/0!</v>
      </c>
    </row>
    <row r="256" spans="1:7" ht="15" customHeight="1" x14ac:dyDescent="0.25">
      <c r="A256" s="138">
        <v>34</v>
      </c>
      <c r="B256" s="138" t="s">
        <v>71</v>
      </c>
      <c r="C256" s="139">
        <v>0</v>
      </c>
      <c r="D256" s="139">
        <v>0</v>
      </c>
      <c r="E256" s="139">
        <v>0</v>
      </c>
      <c r="F256" s="144" t="e">
        <v>#DIV/0!</v>
      </c>
      <c r="G256" s="148" t="e">
        <f t="shared" si="30"/>
        <v>#DIV/0!</v>
      </c>
    </row>
    <row r="257" spans="1:7" ht="15" customHeight="1" x14ac:dyDescent="0.25">
      <c r="A257" s="133">
        <v>343</v>
      </c>
      <c r="B257" s="133" t="s">
        <v>135</v>
      </c>
      <c r="C257" s="134">
        <v>0</v>
      </c>
      <c r="D257" s="134">
        <v>0</v>
      </c>
      <c r="E257" s="134">
        <v>0</v>
      </c>
      <c r="F257" s="135" t="e">
        <v>#DIV/0!</v>
      </c>
      <c r="G257" s="135" t="e">
        <f t="shared" si="30"/>
        <v>#DIV/0!</v>
      </c>
    </row>
    <row r="258" spans="1:7" ht="15" customHeight="1" x14ac:dyDescent="0.25">
      <c r="A258" s="133">
        <v>3431</v>
      </c>
      <c r="B258" s="133" t="s">
        <v>85</v>
      </c>
      <c r="C258" s="134">
        <v>0</v>
      </c>
      <c r="D258" s="134">
        <v>0</v>
      </c>
      <c r="E258" s="134">
        <v>0</v>
      </c>
      <c r="F258" s="135" t="e">
        <v>#DIV/0!</v>
      </c>
      <c r="G258" s="135" t="e">
        <f t="shared" si="30"/>
        <v>#DIV/0!</v>
      </c>
    </row>
    <row r="259" spans="1:7" ht="15" customHeight="1" x14ac:dyDescent="0.25">
      <c r="A259" s="196" t="s">
        <v>137</v>
      </c>
      <c r="B259" s="196"/>
      <c r="C259" s="137">
        <v>83815.62</v>
      </c>
      <c r="D259" s="137">
        <v>85492.05</v>
      </c>
      <c r="E259" s="137">
        <v>85371.55</v>
      </c>
      <c r="F259" s="142">
        <f t="shared" ref="F259:F261" si="31">(E259/C259)*100</f>
        <v>101.85637235636986</v>
      </c>
      <c r="G259" s="142">
        <f t="shared" si="30"/>
        <v>99.859051221721785</v>
      </c>
    </row>
    <row r="260" spans="1:7" ht="15" customHeight="1" x14ac:dyDescent="0.25">
      <c r="A260" s="138">
        <v>3</v>
      </c>
      <c r="B260" s="138" t="s">
        <v>3</v>
      </c>
      <c r="C260" s="139">
        <v>83815.62</v>
      </c>
      <c r="D260" s="139">
        <v>85492.05</v>
      </c>
      <c r="E260" s="139">
        <v>85371.55</v>
      </c>
      <c r="F260" s="148">
        <f t="shared" si="31"/>
        <v>101.85637235636986</v>
      </c>
      <c r="G260" s="148">
        <f t="shared" si="30"/>
        <v>99.859051221721785</v>
      </c>
    </row>
    <row r="261" spans="1:7" ht="15" customHeight="1" x14ac:dyDescent="0.25">
      <c r="A261" s="138">
        <v>32</v>
      </c>
      <c r="B261" s="138" t="s">
        <v>9</v>
      </c>
      <c r="C261" s="139">
        <v>83208.44</v>
      </c>
      <c r="D261" s="139">
        <v>84882.05</v>
      </c>
      <c r="E261" s="139">
        <v>84761.55</v>
      </c>
      <c r="F261" s="148">
        <f t="shared" si="31"/>
        <v>101.86652940494977</v>
      </c>
      <c r="G261" s="148">
        <f t="shared" si="30"/>
        <v>99.858038301384099</v>
      </c>
    </row>
    <row r="262" spans="1:7" ht="15" customHeight="1" x14ac:dyDescent="0.25">
      <c r="A262" s="133">
        <v>321</v>
      </c>
      <c r="B262" s="133" t="s">
        <v>132</v>
      </c>
      <c r="C262" s="134">
        <v>0</v>
      </c>
      <c r="D262" s="134">
        <v>0</v>
      </c>
      <c r="E262" s="134">
        <v>17190.280000000002</v>
      </c>
      <c r="F262" s="135" t="e">
        <v>#DIV/0!</v>
      </c>
      <c r="G262" s="135" t="e">
        <f t="shared" si="30"/>
        <v>#DIV/0!</v>
      </c>
    </row>
    <row r="263" spans="1:7" ht="15" customHeight="1" x14ac:dyDescent="0.25">
      <c r="A263" s="133">
        <v>3211</v>
      </c>
      <c r="B263" s="133" t="s">
        <v>19</v>
      </c>
      <c r="C263" s="134">
        <v>0</v>
      </c>
      <c r="D263" s="134">
        <v>0</v>
      </c>
      <c r="E263" s="134">
        <v>347.2</v>
      </c>
      <c r="F263" s="135" t="e">
        <v>#DIV/0!</v>
      </c>
      <c r="G263" s="135" t="e">
        <f t="shared" si="30"/>
        <v>#DIV/0!</v>
      </c>
    </row>
    <row r="264" spans="1:7" ht="15" customHeight="1" x14ac:dyDescent="0.25">
      <c r="A264" s="133">
        <v>3212</v>
      </c>
      <c r="B264" s="133" t="s">
        <v>138</v>
      </c>
      <c r="C264" s="134">
        <v>0</v>
      </c>
      <c r="D264" s="134">
        <v>0</v>
      </c>
      <c r="E264" s="134">
        <v>16793.080000000002</v>
      </c>
      <c r="F264" s="135" t="e">
        <v>#DIV/0!</v>
      </c>
      <c r="G264" s="135" t="e">
        <f t="shared" si="30"/>
        <v>#DIV/0!</v>
      </c>
    </row>
    <row r="265" spans="1:7" ht="15" customHeight="1" x14ac:dyDescent="0.25">
      <c r="A265" s="133">
        <v>3213</v>
      </c>
      <c r="B265" s="133" t="s">
        <v>51</v>
      </c>
      <c r="C265" s="134">
        <v>0</v>
      </c>
      <c r="D265" s="134">
        <v>0</v>
      </c>
      <c r="E265" s="134">
        <v>50</v>
      </c>
      <c r="F265" s="135" t="e">
        <v>#DIV/0!</v>
      </c>
      <c r="G265" s="135" t="e">
        <f t="shared" si="30"/>
        <v>#DIV/0!</v>
      </c>
    </row>
    <row r="266" spans="1:7" ht="15" customHeight="1" x14ac:dyDescent="0.25">
      <c r="A266" s="133">
        <v>3214</v>
      </c>
      <c r="B266" s="133" t="s">
        <v>193</v>
      </c>
      <c r="C266" s="134">
        <v>0</v>
      </c>
      <c r="D266" s="134">
        <v>0</v>
      </c>
      <c r="E266" s="134">
        <v>0</v>
      </c>
      <c r="F266" s="135">
        <v>0</v>
      </c>
      <c r="G266" s="135" t="e">
        <f t="shared" si="30"/>
        <v>#DIV/0!</v>
      </c>
    </row>
    <row r="267" spans="1:7" ht="15" customHeight="1" x14ac:dyDescent="0.25">
      <c r="A267" s="133">
        <v>322</v>
      </c>
      <c r="B267" s="133" t="s">
        <v>82</v>
      </c>
      <c r="C267" s="134">
        <v>83208.44</v>
      </c>
      <c r="D267" s="134">
        <v>0</v>
      </c>
      <c r="E267" s="134">
        <v>44340.95</v>
      </c>
      <c r="F267" s="135">
        <f t="shared" ref="F267:F268" si="32">(E267/C267)*100</f>
        <v>53.289005298020243</v>
      </c>
      <c r="G267" s="135" t="e">
        <f t="shared" si="30"/>
        <v>#DIV/0!</v>
      </c>
    </row>
    <row r="268" spans="1:7" ht="15" customHeight="1" x14ac:dyDescent="0.25">
      <c r="A268" s="133">
        <v>3221</v>
      </c>
      <c r="B268" s="133" t="s">
        <v>133</v>
      </c>
      <c r="C268" s="134">
        <v>83208.44</v>
      </c>
      <c r="D268" s="134">
        <v>0</v>
      </c>
      <c r="E268" s="134">
        <v>19926.62</v>
      </c>
      <c r="F268" s="135">
        <f t="shared" si="32"/>
        <v>23.9478350994202</v>
      </c>
      <c r="G268" s="135" t="e">
        <f t="shared" si="30"/>
        <v>#DIV/0!</v>
      </c>
    </row>
    <row r="269" spans="1:7" x14ac:dyDescent="0.25">
      <c r="A269" s="133">
        <v>3223</v>
      </c>
      <c r="B269" s="133" t="s">
        <v>54</v>
      </c>
      <c r="C269" s="134">
        <v>0</v>
      </c>
      <c r="D269" s="134">
        <v>0</v>
      </c>
      <c r="E269" s="134">
        <v>14300.13</v>
      </c>
      <c r="F269" s="135" t="e">
        <v>#DIV/0!</v>
      </c>
      <c r="G269" s="135" t="e">
        <f t="shared" si="30"/>
        <v>#DIV/0!</v>
      </c>
    </row>
    <row r="270" spans="1:7" ht="15" customHeight="1" x14ac:dyDescent="0.25">
      <c r="A270" s="133">
        <v>3224</v>
      </c>
      <c r="B270" s="133" t="s">
        <v>55</v>
      </c>
      <c r="C270" s="134">
        <v>0</v>
      </c>
      <c r="D270" s="134">
        <v>0</v>
      </c>
      <c r="E270" s="134">
        <v>898.53</v>
      </c>
      <c r="F270" s="135" t="e">
        <v>#DIV/0!</v>
      </c>
      <c r="G270" s="135" t="e">
        <f t="shared" si="30"/>
        <v>#DIV/0!</v>
      </c>
    </row>
    <row r="271" spans="1:7" ht="15" customHeight="1" x14ac:dyDescent="0.25">
      <c r="A271" s="133">
        <v>3225</v>
      </c>
      <c r="B271" s="133" t="s">
        <v>139</v>
      </c>
      <c r="C271" s="134">
        <v>0</v>
      </c>
      <c r="D271" s="134">
        <v>0</v>
      </c>
      <c r="E271" s="134">
        <v>8823.58</v>
      </c>
      <c r="F271" s="135" t="e">
        <v>#DIV/0!</v>
      </c>
      <c r="G271" s="135" t="e">
        <f t="shared" si="30"/>
        <v>#DIV/0!</v>
      </c>
    </row>
    <row r="272" spans="1:7" ht="15" customHeight="1" x14ac:dyDescent="0.25">
      <c r="A272" s="133">
        <v>3227</v>
      </c>
      <c r="B272" s="133" t="s">
        <v>140</v>
      </c>
      <c r="C272" s="134">
        <v>0</v>
      </c>
      <c r="D272" s="134">
        <v>0</v>
      </c>
      <c r="E272" s="134">
        <v>392.09</v>
      </c>
      <c r="F272" s="135" t="e">
        <v>#DIV/0!</v>
      </c>
      <c r="G272" s="135" t="e">
        <f t="shared" si="30"/>
        <v>#DIV/0!</v>
      </c>
    </row>
    <row r="273" spans="1:7" x14ac:dyDescent="0.25">
      <c r="A273" s="133">
        <v>323</v>
      </c>
      <c r="B273" s="133" t="s">
        <v>83</v>
      </c>
      <c r="C273" s="134">
        <v>0</v>
      </c>
      <c r="D273" s="134">
        <v>0</v>
      </c>
      <c r="E273" s="134">
        <v>21967.340000000004</v>
      </c>
      <c r="F273" s="135" t="e">
        <v>#DIV/0!</v>
      </c>
      <c r="G273" s="135" t="e">
        <f t="shared" si="30"/>
        <v>#DIV/0!</v>
      </c>
    </row>
    <row r="274" spans="1:7" x14ac:dyDescent="0.25">
      <c r="A274" s="133">
        <v>3231</v>
      </c>
      <c r="B274" s="133" t="s">
        <v>57</v>
      </c>
      <c r="C274" s="134">
        <v>0</v>
      </c>
      <c r="D274" s="134">
        <v>0</v>
      </c>
      <c r="E274" s="134">
        <v>720.3</v>
      </c>
      <c r="F274" s="135" t="e">
        <v>#DIV/0!</v>
      </c>
      <c r="G274" s="135" t="e">
        <f t="shared" si="30"/>
        <v>#DIV/0!</v>
      </c>
    </row>
    <row r="275" spans="1:7" x14ac:dyDescent="0.25">
      <c r="A275" s="133">
        <v>3232</v>
      </c>
      <c r="B275" s="133" t="s">
        <v>134</v>
      </c>
      <c r="C275" s="134">
        <v>0</v>
      </c>
      <c r="D275" s="134">
        <v>0</v>
      </c>
      <c r="E275" s="134">
        <v>3608.5</v>
      </c>
      <c r="F275" s="135" t="e">
        <v>#DIV/0!</v>
      </c>
      <c r="G275" s="135" t="e">
        <f t="shared" si="30"/>
        <v>#DIV/0!</v>
      </c>
    </row>
    <row r="276" spans="1:7" ht="15" customHeight="1" x14ac:dyDescent="0.25">
      <c r="A276" s="133">
        <v>3233</v>
      </c>
      <c r="B276" s="133" t="s">
        <v>58</v>
      </c>
      <c r="C276" s="134">
        <v>0</v>
      </c>
      <c r="D276" s="134">
        <v>0</v>
      </c>
      <c r="E276" s="134">
        <v>1270</v>
      </c>
      <c r="F276" s="135" t="e">
        <v>#DIV/0!</v>
      </c>
      <c r="G276" s="135" t="e">
        <f t="shared" si="30"/>
        <v>#DIV/0!</v>
      </c>
    </row>
    <row r="277" spans="1:7" ht="15" customHeight="1" x14ac:dyDescent="0.25">
      <c r="A277" s="133">
        <v>3234</v>
      </c>
      <c r="B277" s="133" t="s">
        <v>59</v>
      </c>
      <c r="C277" s="134">
        <v>0</v>
      </c>
      <c r="D277" s="134">
        <v>0</v>
      </c>
      <c r="E277" s="134">
        <v>5409.13</v>
      </c>
      <c r="F277" s="135" t="e">
        <v>#DIV/0!</v>
      </c>
      <c r="G277" s="135" t="e">
        <f t="shared" si="30"/>
        <v>#DIV/0!</v>
      </c>
    </row>
    <row r="278" spans="1:7" ht="15" customHeight="1" x14ac:dyDescent="0.25">
      <c r="A278" s="133">
        <v>3235</v>
      </c>
      <c r="B278" s="133" t="s">
        <v>60</v>
      </c>
      <c r="C278" s="134">
        <v>0</v>
      </c>
      <c r="D278" s="134">
        <v>0</v>
      </c>
      <c r="E278" s="134">
        <v>305.56</v>
      </c>
      <c r="F278" s="135" t="e">
        <v>#DIV/0!</v>
      </c>
      <c r="G278" s="135" t="e">
        <f t="shared" si="30"/>
        <v>#DIV/0!</v>
      </c>
    </row>
    <row r="279" spans="1:7" ht="15" customHeight="1" x14ac:dyDescent="0.25">
      <c r="A279" s="133">
        <v>3236</v>
      </c>
      <c r="B279" s="133" t="s">
        <v>141</v>
      </c>
      <c r="C279" s="134">
        <v>0</v>
      </c>
      <c r="D279" s="134">
        <v>0</v>
      </c>
      <c r="E279" s="134">
        <v>1911.24</v>
      </c>
      <c r="F279" s="135" t="e">
        <v>#DIV/0!</v>
      </c>
      <c r="G279" s="135" t="e">
        <f t="shared" si="30"/>
        <v>#DIV/0!</v>
      </c>
    </row>
    <row r="280" spans="1:7" ht="15" customHeight="1" x14ac:dyDescent="0.25">
      <c r="A280" s="133">
        <v>3237</v>
      </c>
      <c r="B280" s="133" t="s">
        <v>61</v>
      </c>
      <c r="C280" s="134">
        <v>0</v>
      </c>
      <c r="D280" s="134">
        <v>0</v>
      </c>
      <c r="E280" s="134">
        <v>375.04</v>
      </c>
      <c r="F280" s="135" t="e">
        <v>#DIV/0!</v>
      </c>
      <c r="G280" s="135" t="e">
        <f t="shared" si="30"/>
        <v>#DIV/0!</v>
      </c>
    </row>
    <row r="281" spans="1:7" ht="15" customHeight="1" x14ac:dyDescent="0.25">
      <c r="A281" s="133">
        <v>3238</v>
      </c>
      <c r="B281" s="133" t="s">
        <v>62</v>
      </c>
      <c r="C281" s="134">
        <v>0</v>
      </c>
      <c r="D281" s="134">
        <v>0</v>
      </c>
      <c r="E281" s="134">
        <v>5750.99</v>
      </c>
      <c r="F281" s="135" t="e">
        <v>#DIV/0!</v>
      </c>
      <c r="G281" s="135" t="e">
        <f t="shared" si="30"/>
        <v>#DIV/0!</v>
      </c>
    </row>
    <row r="282" spans="1:7" x14ac:dyDescent="0.25">
      <c r="A282" s="133">
        <v>3239</v>
      </c>
      <c r="B282" s="133" t="s">
        <v>63</v>
      </c>
      <c r="C282" s="134">
        <v>0</v>
      </c>
      <c r="D282" s="134">
        <v>0</v>
      </c>
      <c r="E282" s="134">
        <v>2616.58</v>
      </c>
      <c r="F282" s="135" t="e">
        <f t="shared" ref="F282" si="33">(E282/C282)*100</f>
        <v>#DIV/0!</v>
      </c>
      <c r="G282" s="135" t="e">
        <f t="shared" si="30"/>
        <v>#DIV/0!</v>
      </c>
    </row>
    <row r="283" spans="1:7" x14ac:dyDescent="0.25">
      <c r="A283" s="133">
        <v>329</v>
      </c>
      <c r="B283" s="133" t="s">
        <v>81</v>
      </c>
      <c r="C283" s="134">
        <v>0</v>
      </c>
      <c r="D283" s="134">
        <v>0</v>
      </c>
      <c r="E283" s="134">
        <v>1262.98</v>
      </c>
      <c r="F283" s="135" t="e">
        <v>#DIV/0!</v>
      </c>
      <c r="G283" s="135" t="e">
        <f t="shared" si="30"/>
        <v>#DIV/0!</v>
      </c>
    </row>
    <row r="284" spans="1:7" x14ac:dyDescent="0.25">
      <c r="A284" s="133">
        <v>3292</v>
      </c>
      <c r="B284" s="133" t="s">
        <v>76</v>
      </c>
      <c r="C284" s="134">
        <v>0</v>
      </c>
      <c r="D284" s="134">
        <v>0</v>
      </c>
      <c r="E284" s="134">
        <v>828</v>
      </c>
      <c r="F284" s="135">
        <v>0</v>
      </c>
      <c r="G284" s="135" t="e">
        <f t="shared" si="30"/>
        <v>#DIV/0!</v>
      </c>
    </row>
    <row r="285" spans="1:7" x14ac:dyDescent="0.25">
      <c r="A285" s="133">
        <v>3293</v>
      </c>
      <c r="B285" s="133" t="s">
        <v>77</v>
      </c>
      <c r="C285" s="134">
        <v>0</v>
      </c>
      <c r="D285" s="134">
        <v>0</v>
      </c>
      <c r="E285" s="134">
        <v>0</v>
      </c>
      <c r="F285" s="135" t="e">
        <v>#DIV/0!</v>
      </c>
      <c r="G285" s="135" t="e">
        <f t="shared" si="30"/>
        <v>#DIV/0!</v>
      </c>
    </row>
    <row r="286" spans="1:7" x14ac:dyDescent="0.25">
      <c r="A286" s="133">
        <v>3294</v>
      </c>
      <c r="B286" s="133" t="s">
        <v>143</v>
      </c>
      <c r="C286" s="134">
        <v>0</v>
      </c>
      <c r="D286" s="134">
        <v>0</v>
      </c>
      <c r="E286" s="134">
        <v>85</v>
      </c>
      <c r="F286" s="135">
        <v>0</v>
      </c>
      <c r="G286" s="135" t="e">
        <f t="shared" si="30"/>
        <v>#DIV/0!</v>
      </c>
    </row>
    <row r="287" spans="1:7" x14ac:dyDescent="0.25">
      <c r="A287" s="133">
        <v>3295</v>
      </c>
      <c r="B287" s="133" t="s">
        <v>79</v>
      </c>
      <c r="C287" s="134">
        <v>0</v>
      </c>
      <c r="D287" s="134">
        <v>0</v>
      </c>
      <c r="E287" s="134">
        <v>142.91999999999999</v>
      </c>
      <c r="F287" s="135" t="e">
        <v>#DIV/0!</v>
      </c>
      <c r="G287" s="135" t="e">
        <f t="shared" si="30"/>
        <v>#DIV/0!</v>
      </c>
    </row>
    <row r="288" spans="1:7" x14ac:dyDescent="0.25">
      <c r="A288" s="133">
        <v>3299</v>
      </c>
      <c r="B288" s="133" t="s">
        <v>81</v>
      </c>
      <c r="C288" s="134">
        <v>0</v>
      </c>
      <c r="D288" s="134">
        <v>0</v>
      </c>
      <c r="E288" s="134">
        <v>207.06</v>
      </c>
      <c r="F288" s="135" t="e">
        <v>#DIV/0!</v>
      </c>
      <c r="G288" s="135" t="e">
        <f t="shared" si="30"/>
        <v>#DIV/0!</v>
      </c>
    </row>
    <row r="289" spans="1:7" x14ac:dyDescent="0.25">
      <c r="A289" s="138">
        <v>34</v>
      </c>
      <c r="B289" s="138" t="s">
        <v>71</v>
      </c>
      <c r="C289" s="139">
        <v>607.17999999999995</v>
      </c>
      <c r="D289" s="139">
        <v>610</v>
      </c>
      <c r="E289" s="139">
        <v>610</v>
      </c>
      <c r="F289" s="148">
        <f t="shared" ref="F289:F296" si="34">(E289/C289)*100</f>
        <v>100.46444217530221</v>
      </c>
      <c r="G289" s="148">
        <f t="shared" si="30"/>
        <v>100</v>
      </c>
    </row>
    <row r="290" spans="1:7" x14ac:dyDescent="0.25">
      <c r="A290" s="133">
        <v>343</v>
      </c>
      <c r="B290" s="133" t="s">
        <v>135</v>
      </c>
      <c r="C290" s="134">
        <v>607.17999999999995</v>
      </c>
      <c r="D290" s="134">
        <v>0</v>
      </c>
      <c r="E290" s="134">
        <v>610</v>
      </c>
      <c r="F290" s="135">
        <f t="shared" si="34"/>
        <v>100.46444217530221</v>
      </c>
      <c r="G290" s="135" t="e">
        <f t="shared" si="30"/>
        <v>#DIV/0!</v>
      </c>
    </row>
    <row r="291" spans="1:7" x14ac:dyDescent="0.25">
      <c r="A291" s="133">
        <v>3431</v>
      </c>
      <c r="B291" s="133" t="s">
        <v>85</v>
      </c>
      <c r="C291" s="134">
        <v>607.17999999999995</v>
      </c>
      <c r="D291" s="134">
        <v>0</v>
      </c>
      <c r="E291" s="134">
        <v>610</v>
      </c>
      <c r="F291" s="135">
        <f t="shared" si="34"/>
        <v>100.46444217530221</v>
      </c>
      <c r="G291" s="135" t="e">
        <f t="shared" si="30"/>
        <v>#DIV/0!</v>
      </c>
    </row>
    <row r="292" spans="1:7" x14ac:dyDescent="0.25">
      <c r="A292" s="196" t="s">
        <v>144</v>
      </c>
      <c r="B292" s="196"/>
      <c r="C292" s="137">
        <v>61</v>
      </c>
      <c r="D292" s="137">
        <v>12200</v>
      </c>
      <c r="E292" s="137">
        <f>E293</f>
        <v>418.05</v>
      </c>
      <c r="F292" s="142">
        <f t="shared" si="34"/>
        <v>685.32786885245912</v>
      </c>
      <c r="G292" s="142">
        <f t="shared" si="30"/>
        <v>3.4266393442622953</v>
      </c>
    </row>
    <row r="293" spans="1:7" x14ac:dyDescent="0.25">
      <c r="A293" s="138">
        <v>3</v>
      </c>
      <c r="B293" s="138" t="s">
        <v>3</v>
      </c>
      <c r="C293" s="139">
        <v>61</v>
      </c>
      <c r="D293" s="139">
        <v>12200</v>
      </c>
      <c r="E293" s="139">
        <f>E294</f>
        <v>418.05</v>
      </c>
      <c r="F293" s="148">
        <f t="shared" si="34"/>
        <v>685.32786885245912</v>
      </c>
      <c r="G293" s="148">
        <f t="shared" si="30"/>
        <v>3.4266393442622953</v>
      </c>
    </row>
    <row r="294" spans="1:7" x14ac:dyDescent="0.25">
      <c r="A294" s="138">
        <v>32</v>
      </c>
      <c r="B294" s="138" t="s">
        <v>9</v>
      </c>
      <c r="C294" s="139">
        <v>61</v>
      </c>
      <c r="D294" s="139">
        <v>12200</v>
      </c>
      <c r="E294" s="139">
        <f>E295+E298+E300</f>
        <v>418.05</v>
      </c>
      <c r="F294" s="148">
        <f t="shared" si="34"/>
        <v>685.32786885245912</v>
      </c>
      <c r="G294" s="148">
        <f t="shared" si="30"/>
        <v>3.4266393442622953</v>
      </c>
    </row>
    <row r="295" spans="1:7" x14ac:dyDescent="0.25">
      <c r="A295" s="133">
        <v>322</v>
      </c>
      <c r="B295" s="133" t="s">
        <v>82</v>
      </c>
      <c r="C295" s="134">
        <v>61</v>
      </c>
      <c r="D295" s="134">
        <v>12200</v>
      </c>
      <c r="E295" s="134">
        <v>0</v>
      </c>
      <c r="F295" s="135">
        <f t="shared" si="34"/>
        <v>0</v>
      </c>
      <c r="G295" s="135">
        <f t="shared" si="30"/>
        <v>0</v>
      </c>
    </row>
    <row r="296" spans="1:7" x14ac:dyDescent="0.25">
      <c r="A296" s="133">
        <v>3221</v>
      </c>
      <c r="B296" s="133" t="s">
        <v>133</v>
      </c>
      <c r="C296" s="134">
        <v>61</v>
      </c>
      <c r="D296" s="134">
        <v>12200</v>
      </c>
      <c r="E296" s="134">
        <v>0</v>
      </c>
      <c r="F296" s="135">
        <f t="shared" si="34"/>
        <v>0</v>
      </c>
      <c r="G296" s="135">
        <f t="shared" si="30"/>
        <v>0</v>
      </c>
    </row>
    <row r="297" spans="1:7" x14ac:dyDescent="0.25">
      <c r="A297" s="133">
        <v>3225</v>
      </c>
      <c r="B297" s="133" t="s">
        <v>139</v>
      </c>
      <c r="C297" s="134">
        <v>0</v>
      </c>
      <c r="D297" s="134">
        <v>0</v>
      </c>
      <c r="E297" s="134">
        <v>0</v>
      </c>
      <c r="F297" s="135">
        <v>0</v>
      </c>
      <c r="G297" s="135" t="e">
        <f t="shared" si="30"/>
        <v>#DIV/0!</v>
      </c>
    </row>
    <row r="298" spans="1:7" x14ac:dyDescent="0.25">
      <c r="A298" s="133">
        <v>324</v>
      </c>
      <c r="B298" s="133" t="s">
        <v>145</v>
      </c>
      <c r="C298" s="134">
        <v>0</v>
      </c>
      <c r="D298" s="134">
        <v>0</v>
      </c>
      <c r="E298" s="134">
        <v>0</v>
      </c>
      <c r="F298" s="135">
        <v>0</v>
      </c>
      <c r="G298" s="135" t="e">
        <f t="shared" si="30"/>
        <v>#DIV/0!</v>
      </c>
    </row>
    <row r="299" spans="1:7" x14ac:dyDescent="0.25">
      <c r="A299" s="133">
        <v>3241</v>
      </c>
      <c r="B299" s="133" t="s">
        <v>145</v>
      </c>
      <c r="C299" s="134">
        <v>0</v>
      </c>
      <c r="D299" s="134">
        <v>0</v>
      </c>
      <c r="E299" s="134">
        <v>0</v>
      </c>
      <c r="F299" s="135">
        <v>0</v>
      </c>
      <c r="G299" s="135" t="e">
        <f t="shared" si="30"/>
        <v>#DIV/0!</v>
      </c>
    </row>
    <row r="300" spans="1:7" x14ac:dyDescent="0.25">
      <c r="A300" s="133">
        <v>329</v>
      </c>
      <c r="B300" s="133" t="s">
        <v>81</v>
      </c>
      <c r="C300" s="134">
        <v>0</v>
      </c>
      <c r="D300" s="134">
        <v>0</v>
      </c>
      <c r="E300" s="134">
        <f>E301</f>
        <v>418.05</v>
      </c>
      <c r="F300" s="135" t="e">
        <v>#DIV/0!</v>
      </c>
      <c r="G300" s="135" t="e">
        <f t="shared" si="30"/>
        <v>#DIV/0!</v>
      </c>
    </row>
    <row r="301" spans="1:7" ht="14.4" x14ac:dyDescent="0.3">
      <c r="A301" s="133">
        <v>3299</v>
      </c>
      <c r="B301" s="133" t="s">
        <v>81</v>
      </c>
      <c r="C301" s="156">
        <v>0</v>
      </c>
      <c r="D301" s="134">
        <v>0</v>
      </c>
      <c r="E301" s="134">
        <v>418.05</v>
      </c>
      <c r="F301" s="135" t="e">
        <v>#DIV/0!</v>
      </c>
      <c r="G301" s="135" t="e">
        <f t="shared" ref="G301:G364" si="35">(E301/D301)*100</f>
        <v>#DIV/0!</v>
      </c>
    </row>
    <row r="302" spans="1:7" x14ac:dyDescent="0.25">
      <c r="A302" s="196" t="s">
        <v>146</v>
      </c>
      <c r="B302" s="196"/>
      <c r="C302" s="137">
        <v>12212.73</v>
      </c>
      <c r="D302" s="137">
        <v>12573.66</v>
      </c>
      <c r="E302" s="137">
        <f>E303</f>
        <v>12573.66</v>
      </c>
      <c r="F302" s="142">
        <f t="shared" ref="F302:F303" si="36">(E302/C302)*100</f>
        <v>102.95535887553397</v>
      </c>
      <c r="G302" s="142">
        <f t="shared" si="35"/>
        <v>100</v>
      </c>
    </row>
    <row r="303" spans="1:7" x14ac:dyDescent="0.25">
      <c r="A303" s="138">
        <v>3</v>
      </c>
      <c r="B303" s="138" t="s">
        <v>3</v>
      </c>
      <c r="C303" s="139">
        <v>12212.73</v>
      </c>
      <c r="D303" s="139">
        <v>12573.66</v>
      </c>
      <c r="E303" s="139">
        <f>E304+E306</f>
        <v>12573.66</v>
      </c>
      <c r="F303" s="148">
        <f t="shared" si="36"/>
        <v>102.95535887553397</v>
      </c>
      <c r="G303" s="148">
        <f t="shared" si="35"/>
        <v>100</v>
      </c>
    </row>
    <row r="304" spans="1:7" x14ac:dyDescent="0.25">
      <c r="A304" s="138">
        <v>31</v>
      </c>
      <c r="B304" s="138" t="s">
        <v>4</v>
      </c>
      <c r="C304" s="139">
        <v>0</v>
      </c>
      <c r="D304" s="139">
        <v>0</v>
      </c>
      <c r="E304" s="139">
        <f>E305</f>
        <v>422.06</v>
      </c>
      <c r="F304" s="148"/>
      <c r="G304" s="148" t="e">
        <f t="shared" si="35"/>
        <v>#DIV/0!</v>
      </c>
    </row>
    <row r="305" spans="1:7" s="157" customFormat="1" x14ac:dyDescent="0.25">
      <c r="A305" s="133">
        <v>311</v>
      </c>
      <c r="B305" s="133" t="s">
        <v>16</v>
      </c>
      <c r="C305" s="153">
        <v>0</v>
      </c>
      <c r="D305" s="153">
        <v>0</v>
      </c>
      <c r="E305" s="153">
        <f>332.06+90</f>
        <v>422.06</v>
      </c>
      <c r="F305" s="135"/>
      <c r="G305" s="135" t="e">
        <f t="shared" si="35"/>
        <v>#DIV/0!</v>
      </c>
    </row>
    <row r="306" spans="1:7" x14ac:dyDescent="0.25">
      <c r="A306" s="138">
        <v>32</v>
      </c>
      <c r="B306" s="138" t="s">
        <v>9</v>
      </c>
      <c r="C306" s="139">
        <v>12212.73</v>
      </c>
      <c r="D306" s="139">
        <v>12573.66</v>
      </c>
      <c r="E306" s="139">
        <f>E307+E309+E313+E321</f>
        <v>12151.6</v>
      </c>
      <c r="F306" s="148">
        <f t="shared" ref="F306" si="37">(E306/C306)*100</f>
        <v>99.49945671442832</v>
      </c>
      <c r="G306" s="148">
        <f t="shared" si="35"/>
        <v>96.643300359640719</v>
      </c>
    </row>
    <row r="307" spans="1:7" x14ac:dyDescent="0.25">
      <c r="A307" s="154">
        <v>321</v>
      </c>
      <c r="B307" s="154" t="s">
        <v>132</v>
      </c>
      <c r="C307" s="153">
        <v>0</v>
      </c>
      <c r="D307" s="153">
        <v>0</v>
      </c>
      <c r="E307" s="153">
        <f>E308</f>
        <v>145.91999999999999</v>
      </c>
      <c r="F307" s="135"/>
      <c r="G307" s="135" t="e">
        <f t="shared" si="35"/>
        <v>#DIV/0!</v>
      </c>
    </row>
    <row r="308" spans="1:7" x14ac:dyDescent="0.25">
      <c r="A308" s="154">
        <v>3212</v>
      </c>
      <c r="B308" s="154" t="s">
        <v>223</v>
      </c>
      <c r="C308" s="153">
        <v>0</v>
      </c>
      <c r="D308" s="153">
        <v>0</v>
      </c>
      <c r="E308" s="153">
        <v>145.91999999999999</v>
      </c>
      <c r="F308" s="135"/>
      <c r="G308" s="135" t="e">
        <f t="shared" si="35"/>
        <v>#DIV/0!</v>
      </c>
    </row>
    <row r="309" spans="1:7" x14ac:dyDescent="0.25">
      <c r="A309" s="133">
        <v>322</v>
      </c>
      <c r="B309" s="133" t="s">
        <v>82</v>
      </c>
      <c r="C309" s="153">
        <v>0</v>
      </c>
      <c r="D309" s="153">
        <v>0</v>
      </c>
      <c r="E309" s="153">
        <f>E310+E311+E312</f>
        <v>614.36</v>
      </c>
      <c r="F309" s="135"/>
      <c r="G309" s="135" t="e">
        <f t="shared" si="35"/>
        <v>#DIV/0!</v>
      </c>
    </row>
    <row r="310" spans="1:7" x14ac:dyDescent="0.25">
      <c r="A310" s="133">
        <v>3221</v>
      </c>
      <c r="B310" s="133" t="s">
        <v>133</v>
      </c>
      <c r="C310" s="153">
        <v>0</v>
      </c>
      <c r="D310" s="153">
        <v>0</v>
      </c>
      <c r="E310" s="153">
        <v>323.5</v>
      </c>
      <c r="F310" s="135"/>
      <c r="G310" s="135" t="e">
        <f t="shared" si="35"/>
        <v>#DIV/0!</v>
      </c>
    </row>
    <row r="311" spans="1:7" x14ac:dyDescent="0.25">
      <c r="A311" s="133">
        <v>3224</v>
      </c>
      <c r="B311" s="133" t="s">
        <v>55</v>
      </c>
      <c r="C311" s="153">
        <v>0</v>
      </c>
      <c r="D311" s="153">
        <v>0</v>
      </c>
      <c r="E311" s="153">
        <v>209.9</v>
      </c>
      <c r="F311" s="135"/>
      <c r="G311" s="135" t="e">
        <f t="shared" si="35"/>
        <v>#DIV/0!</v>
      </c>
    </row>
    <row r="312" spans="1:7" x14ac:dyDescent="0.25">
      <c r="A312" s="133">
        <v>3225</v>
      </c>
      <c r="B312" s="133" t="s">
        <v>139</v>
      </c>
      <c r="C312" s="153">
        <v>0</v>
      </c>
      <c r="D312" s="153">
        <v>0</v>
      </c>
      <c r="E312" s="153">
        <f>59.21+21.75</f>
        <v>80.960000000000008</v>
      </c>
      <c r="F312" s="135"/>
      <c r="G312" s="135" t="e">
        <f t="shared" si="35"/>
        <v>#DIV/0!</v>
      </c>
    </row>
    <row r="313" spans="1:7" x14ac:dyDescent="0.25">
      <c r="A313" s="133">
        <v>323</v>
      </c>
      <c r="B313" s="133" t="s">
        <v>83</v>
      </c>
      <c r="C313" s="134">
        <v>0</v>
      </c>
      <c r="D313" s="134">
        <v>0</v>
      </c>
      <c r="E313" s="134">
        <f>E314+E315+E316+E317+E318+E319+E320</f>
        <v>9153.91</v>
      </c>
      <c r="F313" s="135">
        <v>0</v>
      </c>
      <c r="G313" s="135" t="e">
        <f t="shared" si="35"/>
        <v>#DIV/0!</v>
      </c>
    </row>
    <row r="314" spans="1:7" x14ac:dyDescent="0.25">
      <c r="A314" s="133">
        <v>3231</v>
      </c>
      <c r="B314" s="133"/>
      <c r="C314" s="134">
        <v>0</v>
      </c>
      <c r="D314" s="134">
        <v>0</v>
      </c>
      <c r="E314" s="134">
        <f>97.99+82.57</f>
        <v>180.56</v>
      </c>
      <c r="F314" s="135"/>
      <c r="G314" s="135" t="e">
        <f t="shared" si="35"/>
        <v>#DIV/0!</v>
      </c>
    </row>
    <row r="315" spans="1:7" x14ac:dyDescent="0.25">
      <c r="A315" s="133">
        <v>3232</v>
      </c>
      <c r="B315" s="133"/>
      <c r="C315" s="134">
        <v>0</v>
      </c>
      <c r="D315" s="134">
        <v>0</v>
      </c>
      <c r="E315" s="134">
        <f>47.16+74.23</f>
        <v>121.39</v>
      </c>
      <c r="F315" s="135"/>
      <c r="G315" s="135" t="e">
        <f t="shared" si="35"/>
        <v>#DIV/0!</v>
      </c>
    </row>
    <row r="316" spans="1:7" x14ac:dyDescent="0.25">
      <c r="A316" s="133">
        <v>3234</v>
      </c>
      <c r="B316" s="133"/>
      <c r="C316" s="134">
        <v>0</v>
      </c>
      <c r="D316" s="134">
        <v>0</v>
      </c>
      <c r="E316" s="134">
        <f>18.36+185.19</f>
        <v>203.55</v>
      </c>
      <c r="F316" s="135"/>
      <c r="G316" s="135" t="e">
        <f t="shared" si="35"/>
        <v>#DIV/0!</v>
      </c>
    </row>
    <row r="317" spans="1:7" x14ac:dyDescent="0.25">
      <c r="A317" s="133">
        <v>3235</v>
      </c>
      <c r="B317" s="133"/>
      <c r="C317" s="134">
        <v>0</v>
      </c>
      <c r="D317" s="134">
        <v>0</v>
      </c>
      <c r="E317" s="134">
        <f>1025.4+1198.04</f>
        <v>2223.44</v>
      </c>
      <c r="F317" s="135"/>
      <c r="G317" s="135" t="e">
        <f t="shared" si="35"/>
        <v>#DIV/0!</v>
      </c>
    </row>
    <row r="318" spans="1:7" x14ac:dyDescent="0.25">
      <c r="A318" s="133">
        <v>3237</v>
      </c>
      <c r="B318" s="133"/>
      <c r="C318" s="134">
        <v>0</v>
      </c>
      <c r="D318" s="134">
        <v>0</v>
      </c>
      <c r="E318" s="134">
        <f>3313.76</f>
        <v>3313.76</v>
      </c>
      <c r="F318" s="135"/>
      <c r="G318" s="135" t="e">
        <f t="shared" si="35"/>
        <v>#DIV/0!</v>
      </c>
    </row>
    <row r="319" spans="1:7" x14ac:dyDescent="0.25">
      <c r="A319" s="133">
        <v>3238</v>
      </c>
      <c r="B319" s="133"/>
      <c r="C319" s="134">
        <v>0</v>
      </c>
      <c r="D319" s="134">
        <v>0</v>
      </c>
      <c r="E319" s="134">
        <f>277.46+95.66</f>
        <v>373.12</v>
      </c>
      <c r="F319" s="135" t="e">
        <v>#DIV/0!</v>
      </c>
      <c r="G319" s="135" t="e">
        <f t="shared" si="35"/>
        <v>#DIV/0!</v>
      </c>
    </row>
    <row r="320" spans="1:7" x14ac:dyDescent="0.25">
      <c r="A320" s="133">
        <v>3239</v>
      </c>
      <c r="B320" s="133"/>
      <c r="C320" s="134">
        <v>0</v>
      </c>
      <c r="D320" s="134">
        <v>0</v>
      </c>
      <c r="E320" s="134">
        <f>27.64+2710.45</f>
        <v>2738.0899999999997</v>
      </c>
      <c r="F320" s="135" t="e">
        <v>#DIV/0!</v>
      </c>
      <c r="G320" s="135" t="e">
        <f t="shared" si="35"/>
        <v>#DIV/0!</v>
      </c>
    </row>
    <row r="321" spans="1:7" x14ac:dyDescent="0.25">
      <c r="A321" s="133">
        <v>329</v>
      </c>
      <c r="B321" s="133" t="s">
        <v>81</v>
      </c>
      <c r="C321" s="134">
        <v>12212.73</v>
      </c>
      <c r="D321" s="134">
        <v>12573.66</v>
      </c>
      <c r="E321" s="134">
        <f>E322+E323+E324+E325</f>
        <v>2237.4100000000003</v>
      </c>
      <c r="F321" s="135">
        <f t="shared" ref="F321" si="38">(E321/C321)*100</f>
        <v>18.320310037149763</v>
      </c>
      <c r="G321" s="135">
        <f t="shared" si="35"/>
        <v>17.79442103572071</v>
      </c>
    </row>
    <row r="322" spans="1:7" x14ac:dyDescent="0.25">
      <c r="A322" s="133">
        <v>3293</v>
      </c>
      <c r="B322" s="133" t="s">
        <v>77</v>
      </c>
      <c r="C322" s="134">
        <v>0</v>
      </c>
      <c r="D322" s="134">
        <v>0</v>
      </c>
      <c r="E322" s="134">
        <f>714.45+1115.89</f>
        <v>1830.3400000000001</v>
      </c>
      <c r="F322" s="135"/>
      <c r="G322" s="135" t="e">
        <f t="shared" si="35"/>
        <v>#DIV/0!</v>
      </c>
    </row>
    <row r="323" spans="1:7" x14ac:dyDescent="0.25">
      <c r="A323" s="133">
        <v>3294</v>
      </c>
      <c r="B323" s="133" t="s">
        <v>224</v>
      </c>
      <c r="C323" s="134">
        <v>0</v>
      </c>
      <c r="D323" s="134">
        <v>0</v>
      </c>
      <c r="E323" s="134">
        <v>40</v>
      </c>
      <c r="F323" s="135"/>
      <c r="G323" s="135" t="e">
        <f t="shared" si="35"/>
        <v>#DIV/0!</v>
      </c>
    </row>
    <row r="324" spans="1:7" x14ac:dyDescent="0.25">
      <c r="A324" s="133">
        <v>3295</v>
      </c>
      <c r="B324" s="133" t="s">
        <v>225</v>
      </c>
      <c r="C324" s="134">
        <v>0</v>
      </c>
      <c r="D324" s="134">
        <v>0</v>
      </c>
      <c r="E324" s="134">
        <v>33.18</v>
      </c>
      <c r="F324" s="135"/>
      <c r="G324" s="135" t="e">
        <f t="shared" si="35"/>
        <v>#DIV/0!</v>
      </c>
    </row>
    <row r="325" spans="1:7" x14ac:dyDescent="0.25">
      <c r="A325" s="133">
        <v>3299</v>
      </c>
      <c r="B325" s="133" t="s">
        <v>81</v>
      </c>
      <c r="C325" s="134">
        <v>12212.73</v>
      </c>
      <c r="D325" s="134">
        <v>12573.66</v>
      </c>
      <c r="E325" s="134">
        <v>333.89</v>
      </c>
      <c r="F325" s="135">
        <f t="shared" ref="F325:F335" si="39">(E325/C325)*100</f>
        <v>2.733950558147114</v>
      </c>
      <c r="G325" s="135">
        <f t="shared" si="35"/>
        <v>2.6554718355673685</v>
      </c>
    </row>
    <row r="326" spans="1:7" x14ac:dyDescent="0.25">
      <c r="A326" s="196" t="s">
        <v>147</v>
      </c>
      <c r="B326" s="196"/>
      <c r="C326" s="137">
        <v>1208167.9099999999</v>
      </c>
      <c r="D326" s="137">
        <v>1305500</v>
      </c>
      <c r="E326" s="137">
        <v>1301137.25</v>
      </c>
      <c r="F326" s="142">
        <f t="shared" si="39"/>
        <v>107.69506781553237</v>
      </c>
      <c r="G326" s="142">
        <f t="shared" si="35"/>
        <v>99.665817694369977</v>
      </c>
    </row>
    <row r="327" spans="1:7" x14ac:dyDescent="0.25">
      <c r="A327" s="138">
        <v>3</v>
      </c>
      <c r="B327" s="138" t="s">
        <v>3</v>
      </c>
      <c r="C327" s="139">
        <v>1208167.9099999999</v>
      </c>
      <c r="D327" s="139">
        <v>1305500</v>
      </c>
      <c r="E327" s="139">
        <v>1301137.25</v>
      </c>
      <c r="F327" s="148">
        <f t="shared" si="39"/>
        <v>107.69506781553237</v>
      </c>
      <c r="G327" s="148">
        <f t="shared" si="35"/>
        <v>99.665817694369977</v>
      </c>
    </row>
    <row r="328" spans="1:7" x14ac:dyDescent="0.25">
      <c r="A328" s="138">
        <v>31</v>
      </c>
      <c r="B328" s="138" t="s">
        <v>4</v>
      </c>
      <c r="C328" s="139">
        <v>1197083.3799999999</v>
      </c>
      <c r="D328" s="139">
        <v>1292000</v>
      </c>
      <c r="E328" s="139">
        <f>E329+E332+E334</f>
        <v>1286368.78</v>
      </c>
      <c r="F328" s="148">
        <f t="shared" si="39"/>
        <v>107.4585781986214</v>
      </c>
      <c r="G328" s="148">
        <f t="shared" si="35"/>
        <v>99.564147058823522</v>
      </c>
    </row>
    <row r="329" spans="1:7" x14ac:dyDescent="0.25">
      <c r="A329" s="133">
        <v>311</v>
      </c>
      <c r="B329" s="133" t="s">
        <v>16</v>
      </c>
      <c r="C329" s="134">
        <v>991665</v>
      </c>
      <c r="D329" s="134">
        <v>1292000</v>
      </c>
      <c r="E329" s="134">
        <f>E330+E331</f>
        <v>1063720.49</v>
      </c>
      <c r="F329" s="135">
        <f t="shared" si="39"/>
        <v>107.26611204388578</v>
      </c>
      <c r="G329" s="135">
        <f t="shared" si="35"/>
        <v>82.331307275541803</v>
      </c>
    </row>
    <row r="330" spans="1:7" x14ac:dyDescent="0.25">
      <c r="A330" s="133">
        <v>3111</v>
      </c>
      <c r="B330" s="133" t="s">
        <v>17</v>
      </c>
      <c r="C330" s="134">
        <v>991665</v>
      </c>
      <c r="D330" s="134">
        <v>1292000</v>
      </c>
      <c r="E330" s="134">
        <f>510841.22+530687.62</f>
        <v>1041528.84</v>
      </c>
      <c r="F330" s="135">
        <f t="shared" si="39"/>
        <v>105.02829483747031</v>
      </c>
      <c r="G330" s="135">
        <f t="shared" si="35"/>
        <v>80.613687306501546</v>
      </c>
    </row>
    <row r="331" spans="1:7" x14ac:dyDescent="0.25">
      <c r="A331" s="133">
        <v>3113</v>
      </c>
      <c r="B331" s="133" t="s">
        <v>160</v>
      </c>
      <c r="C331" s="134">
        <v>0</v>
      </c>
      <c r="D331" s="134">
        <v>0</v>
      </c>
      <c r="E331" s="134">
        <f>14261.49+7930.16</f>
        <v>22191.65</v>
      </c>
      <c r="F331" s="135" t="e">
        <f t="shared" si="39"/>
        <v>#DIV/0!</v>
      </c>
      <c r="G331" s="135" t="e">
        <f t="shared" si="35"/>
        <v>#DIV/0!</v>
      </c>
    </row>
    <row r="332" spans="1:7" x14ac:dyDescent="0.25">
      <c r="A332" s="133">
        <v>312</v>
      </c>
      <c r="B332" s="133" t="s">
        <v>46</v>
      </c>
      <c r="C332" s="134">
        <v>42209.149999999994</v>
      </c>
      <c r="D332" s="134">
        <v>0</v>
      </c>
      <c r="E332" s="134">
        <f>E333</f>
        <v>45870.55</v>
      </c>
      <c r="F332" s="135">
        <f t="shared" si="39"/>
        <v>108.67442248896273</v>
      </c>
      <c r="G332" s="135" t="e">
        <f t="shared" si="35"/>
        <v>#DIV/0!</v>
      </c>
    </row>
    <row r="333" spans="1:7" x14ac:dyDescent="0.25">
      <c r="A333" s="133">
        <v>3121</v>
      </c>
      <c r="B333" s="133" t="s">
        <v>46</v>
      </c>
      <c r="C333" s="134">
        <v>42209.149999999994</v>
      </c>
      <c r="D333" s="134">
        <v>0</v>
      </c>
      <c r="E333" s="134">
        <f>22009.71+23860.84</f>
        <v>45870.55</v>
      </c>
      <c r="F333" s="135">
        <f t="shared" si="39"/>
        <v>108.67442248896273</v>
      </c>
      <c r="G333" s="135" t="e">
        <f t="shared" si="35"/>
        <v>#DIV/0!</v>
      </c>
    </row>
    <row r="334" spans="1:7" x14ac:dyDescent="0.25">
      <c r="A334" s="133">
        <v>313</v>
      </c>
      <c r="B334" s="133" t="s">
        <v>130</v>
      </c>
      <c r="C334" s="134">
        <v>163209.22999999998</v>
      </c>
      <c r="D334" s="134">
        <v>0</v>
      </c>
      <c r="E334" s="134">
        <f>E335</f>
        <v>176777.74</v>
      </c>
      <c r="F334" s="135">
        <f t="shared" si="39"/>
        <v>108.31356780495808</v>
      </c>
      <c r="G334" s="135" t="e">
        <f t="shared" si="35"/>
        <v>#DIV/0!</v>
      </c>
    </row>
    <row r="335" spans="1:7" x14ac:dyDescent="0.25">
      <c r="A335" s="133">
        <v>3132</v>
      </c>
      <c r="B335" s="133" t="s">
        <v>131</v>
      </c>
      <c r="C335" s="134">
        <v>163209.22999999998</v>
      </c>
      <c r="D335" s="134">
        <v>0</v>
      </c>
      <c r="E335" s="134">
        <f>87603.31+89174.43</f>
        <v>176777.74</v>
      </c>
      <c r="F335" s="135">
        <f t="shared" si="39"/>
        <v>108.31356780495808</v>
      </c>
      <c r="G335" s="135" t="e">
        <f t="shared" si="35"/>
        <v>#DIV/0!</v>
      </c>
    </row>
    <row r="336" spans="1:7" x14ac:dyDescent="0.25">
      <c r="A336" s="133">
        <v>3133</v>
      </c>
      <c r="B336" s="133" t="s">
        <v>49</v>
      </c>
      <c r="C336" s="134">
        <v>0</v>
      </c>
      <c r="D336" s="134">
        <v>0</v>
      </c>
      <c r="E336" s="134">
        <v>0</v>
      </c>
      <c r="F336" s="135" t="e">
        <v>#DIV/0!</v>
      </c>
      <c r="G336" s="135" t="e">
        <f t="shared" si="35"/>
        <v>#DIV/0!</v>
      </c>
    </row>
    <row r="337" spans="1:7" x14ac:dyDescent="0.25">
      <c r="A337" s="138">
        <v>32</v>
      </c>
      <c r="B337" s="138" t="s">
        <v>9</v>
      </c>
      <c r="C337" s="139">
        <v>11084.529999999999</v>
      </c>
      <c r="D337" s="139">
        <v>13500</v>
      </c>
      <c r="E337" s="139">
        <f>E338+E341+E345+E351</f>
        <v>14768.470000000001</v>
      </c>
      <c r="F337" s="148">
        <f t="shared" ref="F337" si="40">(E337/C337)*100</f>
        <v>133.23496801397988</v>
      </c>
      <c r="G337" s="148">
        <f t="shared" si="35"/>
        <v>109.39607407407408</v>
      </c>
    </row>
    <row r="338" spans="1:7" x14ac:dyDescent="0.25">
      <c r="A338" s="154">
        <v>321</v>
      </c>
      <c r="B338" s="154" t="s">
        <v>132</v>
      </c>
      <c r="C338" s="153">
        <v>417.63</v>
      </c>
      <c r="D338" s="153">
        <v>0</v>
      </c>
      <c r="E338" s="153">
        <f>E339+E340</f>
        <v>0</v>
      </c>
      <c r="F338" s="135">
        <v>0</v>
      </c>
      <c r="G338" s="135" t="e">
        <f t="shared" si="35"/>
        <v>#DIV/0!</v>
      </c>
    </row>
    <row r="339" spans="1:7" x14ac:dyDescent="0.25">
      <c r="A339" s="154">
        <v>3211</v>
      </c>
      <c r="B339" s="154" t="s">
        <v>19</v>
      </c>
      <c r="C339" s="153">
        <v>417.63</v>
      </c>
      <c r="D339" s="153">
        <v>0</v>
      </c>
      <c r="E339" s="153">
        <v>0</v>
      </c>
      <c r="F339" s="135">
        <v>0</v>
      </c>
      <c r="G339" s="135" t="e">
        <f t="shared" si="35"/>
        <v>#DIV/0!</v>
      </c>
    </row>
    <row r="340" spans="1:7" x14ac:dyDescent="0.25">
      <c r="A340" s="154">
        <v>3213</v>
      </c>
      <c r="B340" s="154" t="s">
        <v>51</v>
      </c>
      <c r="C340" s="153">
        <v>0</v>
      </c>
      <c r="D340" s="153">
        <v>0</v>
      </c>
      <c r="E340" s="153">
        <v>0</v>
      </c>
      <c r="F340" s="135" t="e">
        <v>#DIV/0!</v>
      </c>
      <c r="G340" s="135" t="e">
        <f t="shared" si="35"/>
        <v>#DIV/0!</v>
      </c>
    </row>
    <row r="341" spans="1:7" x14ac:dyDescent="0.25">
      <c r="A341" s="133">
        <v>322</v>
      </c>
      <c r="B341" s="133" t="s">
        <v>82</v>
      </c>
      <c r="C341" s="134">
        <v>3273.14</v>
      </c>
      <c r="D341" s="134">
        <v>13500</v>
      </c>
      <c r="E341" s="134">
        <f>E342+E343+E344</f>
        <v>2986.54</v>
      </c>
      <c r="F341" s="135">
        <f t="shared" ref="F341:F354" si="41">(E341/C341)*100</f>
        <v>91.243882021545062</v>
      </c>
      <c r="G341" s="135">
        <f t="shared" si="35"/>
        <v>22.122518518518518</v>
      </c>
    </row>
    <row r="342" spans="1:7" x14ac:dyDescent="0.25">
      <c r="A342" s="133">
        <v>3221</v>
      </c>
      <c r="B342" s="133" t="s">
        <v>133</v>
      </c>
      <c r="C342" s="134">
        <v>3273.14</v>
      </c>
      <c r="D342" s="134">
        <v>0</v>
      </c>
      <c r="E342" s="134">
        <f>70+3875.62-3190.25</f>
        <v>755.36999999999989</v>
      </c>
      <c r="F342" s="135">
        <f t="shared" si="41"/>
        <v>23.077839628002465</v>
      </c>
      <c r="G342" s="135" t="e">
        <f t="shared" si="35"/>
        <v>#DIV/0!</v>
      </c>
    </row>
    <row r="343" spans="1:7" x14ac:dyDescent="0.25">
      <c r="A343" s="133">
        <v>3224</v>
      </c>
      <c r="B343" s="133" t="s">
        <v>55</v>
      </c>
      <c r="C343" s="134">
        <v>0</v>
      </c>
      <c r="D343" s="134">
        <v>0</v>
      </c>
      <c r="E343" s="134">
        <v>275.42</v>
      </c>
      <c r="F343" s="135" t="e">
        <f t="shared" si="41"/>
        <v>#DIV/0!</v>
      </c>
      <c r="G343" s="135" t="e">
        <f t="shared" si="35"/>
        <v>#DIV/0!</v>
      </c>
    </row>
    <row r="344" spans="1:7" x14ac:dyDescent="0.25">
      <c r="A344" s="133">
        <v>3225</v>
      </c>
      <c r="B344" s="133" t="s">
        <v>139</v>
      </c>
      <c r="C344" s="134">
        <v>0</v>
      </c>
      <c r="D344" s="134">
        <v>0</v>
      </c>
      <c r="E344" s="134">
        <v>1955.75</v>
      </c>
      <c r="F344" s="135" t="e">
        <f t="shared" si="41"/>
        <v>#DIV/0!</v>
      </c>
      <c r="G344" s="135" t="e">
        <f t="shared" si="35"/>
        <v>#DIV/0!</v>
      </c>
    </row>
    <row r="345" spans="1:7" x14ac:dyDescent="0.25">
      <c r="A345" s="133">
        <v>323</v>
      </c>
      <c r="B345" s="133" t="s">
        <v>83</v>
      </c>
      <c r="C345" s="134">
        <v>4182.71</v>
      </c>
      <c r="D345" s="134">
        <v>0</v>
      </c>
      <c r="E345" s="134">
        <f>E346+E347+E348+E349+E350</f>
        <v>11781.93</v>
      </c>
      <c r="F345" s="135">
        <f t="shared" si="41"/>
        <v>281.68173265657913</v>
      </c>
      <c r="G345" s="135" t="e">
        <f t="shared" si="35"/>
        <v>#DIV/0!</v>
      </c>
    </row>
    <row r="346" spans="1:7" x14ac:dyDescent="0.25">
      <c r="A346" s="133">
        <v>3231</v>
      </c>
      <c r="B346" s="133" t="s">
        <v>57</v>
      </c>
      <c r="C346" s="134"/>
      <c r="D346" s="134"/>
      <c r="E346" s="134">
        <v>19.13</v>
      </c>
      <c r="F346" s="135" t="e">
        <f t="shared" si="41"/>
        <v>#DIV/0!</v>
      </c>
      <c r="G346" s="135" t="e">
        <f t="shared" si="35"/>
        <v>#DIV/0!</v>
      </c>
    </row>
    <row r="347" spans="1:7" x14ac:dyDescent="0.25">
      <c r="A347" s="133">
        <v>3232</v>
      </c>
      <c r="B347" s="133" t="s">
        <v>134</v>
      </c>
      <c r="C347" s="134"/>
      <c r="D347" s="134"/>
      <c r="E347" s="134">
        <v>2524.3000000000002</v>
      </c>
      <c r="F347" s="135" t="e">
        <f t="shared" si="41"/>
        <v>#DIV/0!</v>
      </c>
      <c r="G347" s="135" t="e">
        <f t="shared" si="35"/>
        <v>#DIV/0!</v>
      </c>
    </row>
    <row r="348" spans="1:7" x14ac:dyDescent="0.25">
      <c r="A348" s="133">
        <v>3233</v>
      </c>
      <c r="B348" s="133" t="s">
        <v>226</v>
      </c>
      <c r="C348" s="134"/>
      <c r="D348" s="134"/>
      <c r="E348" s="134">
        <v>370</v>
      </c>
      <c r="F348" s="135" t="e">
        <f t="shared" si="41"/>
        <v>#DIV/0!</v>
      </c>
      <c r="G348" s="135" t="e">
        <f t="shared" si="35"/>
        <v>#DIV/0!</v>
      </c>
    </row>
    <row r="349" spans="1:7" x14ac:dyDescent="0.25">
      <c r="A349" s="133">
        <v>3237</v>
      </c>
      <c r="B349" s="133" t="s">
        <v>61</v>
      </c>
      <c r="C349" s="134">
        <v>0</v>
      </c>
      <c r="D349" s="134">
        <v>0</v>
      </c>
      <c r="E349" s="134">
        <f>1517.06+5170.79</f>
        <v>6687.85</v>
      </c>
      <c r="F349" s="135" t="e">
        <f t="shared" si="41"/>
        <v>#DIV/0!</v>
      </c>
      <c r="G349" s="135" t="e">
        <f t="shared" si="35"/>
        <v>#DIV/0!</v>
      </c>
    </row>
    <row r="350" spans="1:7" x14ac:dyDescent="0.25">
      <c r="A350" s="133">
        <v>3239</v>
      </c>
      <c r="B350" s="133" t="s">
        <v>149</v>
      </c>
      <c r="C350" s="134">
        <v>4182.71</v>
      </c>
      <c r="D350" s="134">
        <v>0</v>
      </c>
      <c r="E350" s="134">
        <v>2180.65</v>
      </c>
      <c r="F350" s="135">
        <f t="shared" si="41"/>
        <v>52.134859935305101</v>
      </c>
      <c r="G350" s="135" t="e">
        <f t="shared" si="35"/>
        <v>#DIV/0!</v>
      </c>
    </row>
    <row r="351" spans="1:7" x14ac:dyDescent="0.25">
      <c r="A351" s="133">
        <v>329</v>
      </c>
      <c r="B351" s="133" t="s">
        <v>81</v>
      </c>
      <c r="C351" s="134">
        <v>3211.05</v>
      </c>
      <c r="D351" s="134">
        <v>0</v>
      </c>
      <c r="E351" s="134">
        <v>0</v>
      </c>
      <c r="F351" s="135">
        <f t="shared" si="41"/>
        <v>0</v>
      </c>
      <c r="G351" s="135" t="e">
        <f t="shared" si="35"/>
        <v>#DIV/0!</v>
      </c>
    </row>
    <row r="352" spans="1:7" x14ac:dyDescent="0.25">
      <c r="A352" s="133">
        <v>3295</v>
      </c>
      <c r="B352" s="133" t="s">
        <v>79</v>
      </c>
      <c r="C352" s="134">
        <v>0</v>
      </c>
      <c r="D352" s="134">
        <v>0</v>
      </c>
      <c r="E352" s="134">
        <v>0</v>
      </c>
      <c r="F352" s="135" t="e">
        <f t="shared" si="41"/>
        <v>#DIV/0!</v>
      </c>
      <c r="G352" s="135" t="e">
        <f t="shared" si="35"/>
        <v>#DIV/0!</v>
      </c>
    </row>
    <row r="353" spans="1:7" x14ac:dyDescent="0.25">
      <c r="A353" s="133">
        <v>3296</v>
      </c>
      <c r="B353" s="133" t="s">
        <v>80</v>
      </c>
      <c r="C353" s="134">
        <v>3211.05</v>
      </c>
      <c r="D353" s="134">
        <v>0</v>
      </c>
      <c r="E353" s="134">
        <v>0</v>
      </c>
      <c r="F353" s="135">
        <f t="shared" si="41"/>
        <v>0</v>
      </c>
      <c r="G353" s="135" t="e">
        <f t="shared" si="35"/>
        <v>#DIV/0!</v>
      </c>
    </row>
    <row r="354" spans="1:7" x14ac:dyDescent="0.25">
      <c r="A354" s="133">
        <v>3299</v>
      </c>
      <c r="B354" s="133" t="s">
        <v>81</v>
      </c>
      <c r="C354" s="134">
        <v>0</v>
      </c>
      <c r="D354" s="134">
        <v>0</v>
      </c>
      <c r="E354" s="134">
        <v>0</v>
      </c>
      <c r="F354" s="135" t="e">
        <f t="shared" si="41"/>
        <v>#DIV/0!</v>
      </c>
      <c r="G354" s="135" t="e">
        <f t="shared" si="35"/>
        <v>#DIV/0!</v>
      </c>
    </row>
    <row r="355" spans="1:7" x14ac:dyDescent="0.25">
      <c r="A355" s="138">
        <v>34</v>
      </c>
      <c r="B355" s="138" t="s">
        <v>71</v>
      </c>
      <c r="C355" s="139">
        <v>0</v>
      </c>
      <c r="D355" s="139">
        <v>0</v>
      </c>
      <c r="E355" s="139">
        <v>0</v>
      </c>
      <c r="F355" s="144" t="e">
        <v>#DIV/0!</v>
      </c>
      <c r="G355" s="148" t="e">
        <f t="shared" si="35"/>
        <v>#DIV/0!</v>
      </c>
    </row>
    <row r="356" spans="1:7" x14ac:dyDescent="0.25">
      <c r="A356" s="133">
        <v>343</v>
      </c>
      <c r="B356" s="133" t="s">
        <v>135</v>
      </c>
      <c r="C356" s="134">
        <v>0</v>
      </c>
      <c r="D356" s="134">
        <v>0</v>
      </c>
      <c r="E356" s="134">
        <v>0</v>
      </c>
      <c r="F356" s="135" t="e">
        <v>#DIV/0!</v>
      </c>
      <c r="G356" s="135" t="e">
        <f t="shared" si="35"/>
        <v>#DIV/0!</v>
      </c>
    </row>
    <row r="357" spans="1:7" ht="14.4" x14ac:dyDescent="0.3">
      <c r="A357" s="133">
        <v>3433</v>
      </c>
      <c r="B357" s="133" t="s">
        <v>87</v>
      </c>
      <c r="C357" s="130">
        <v>0</v>
      </c>
      <c r="D357" s="134">
        <v>0</v>
      </c>
      <c r="E357" s="134">
        <v>0</v>
      </c>
      <c r="F357" s="135" t="e">
        <v>#DIV/0!</v>
      </c>
      <c r="G357" s="135" t="e">
        <f t="shared" si="35"/>
        <v>#DIV/0!</v>
      </c>
    </row>
    <row r="358" spans="1:7" x14ac:dyDescent="0.25">
      <c r="A358" s="196" t="s">
        <v>148</v>
      </c>
      <c r="B358" s="196"/>
      <c r="C358" s="137">
        <v>14328.2</v>
      </c>
      <c r="D358" s="137">
        <v>5826.57</v>
      </c>
      <c r="E358" s="137">
        <f>E359</f>
        <v>5826.57</v>
      </c>
      <c r="F358" s="142">
        <f t="shared" ref="F358:F386" si="42">(E358/C358)*100</f>
        <v>40.665052134950649</v>
      </c>
      <c r="G358" s="142">
        <f t="shared" si="35"/>
        <v>100</v>
      </c>
    </row>
    <row r="359" spans="1:7" x14ac:dyDescent="0.25">
      <c r="A359" s="138">
        <v>3</v>
      </c>
      <c r="B359" s="138" t="s">
        <v>3</v>
      </c>
      <c r="C359" s="139">
        <v>14328.2</v>
      </c>
      <c r="D359" s="139">
        <v>5826.57</v>
      </c>
      <c r="E359" s="139">
        <f>E360</f>
        <v>5826.57</v>
      </c>
      <c r="F359" s="148">
        <f t="shared" si="42"/>
        <v>40.665052134950649</v>
      </c>
      <c r="G359" s="148">
        <f t="shared" si="35"/>
        <v>100</v>
      </c>
    </row>
    <row r="360" spans="1:7" x14ac:dyDescent="0.25">
      <c r="A360" s="138">
        <v>31</v>
      </c>
      <c r="B360" s="138" t="s">
        <v>4</v>
      </c>
      <c r="C360" s="139">
        <v>14328.2</v>
      </c>
      <c r="D360" s="139">
        <v>5826.57</v>
      </c>
      <c r="E360" s="139">
        <f>E361</f>
        <v>5826.57</v>
      </c>
      <c r="F360" s="148">
        <f t="shared" si="42"/>
        <v>40.665052134950649</v>
      </c>
      <c r="G360" s="148">
        <f t="shared" si="35"/>
        <v>100</v>
      </c>
    </row>
    <row r="361" spans="1:7" x14ac:dyDescent="0.25">
      <c r="A361" s="133">
        <v>311</v>
      </c>
      <c r="B361" s="133" t="s">
        <v>16</v>
      </c>
      <c r="C361" s="134">
        <v>0</v>
      </c>
      <c r="D361" s="134">
        <v>0</v>
      </c>
      <c r="E361" s="134">
        <f>E362</f>
        <v>5826.57</v>
      </c>
      <c r="F361" s="135" t="e">
        <f t="shared" si="42"/>
        <v>#DIV/0!</v>
      </c>
      <c r="G361" s="135" t="e">
        <f t="shared" si="35"/>
        <v>#DIV/0!</v>
      </c>
    </row>
    <row r="362" spans="1:7" x14ac:dyDescent="0.25">
      <c r="A362" s="133">
        <v>3111</v>
      </c>
      <c r="B362" s="133" t="s">
        <v>17</v>
      </c>
      <c r="C362" s="134">
        <v>0</v>
      </c>
      <c r="D362" s="134">
        <v>0</v>
      </c>
      <c r="E362" s="134">
        <v>5826.57</v>
      </c>
      <c r="F362" s="135" t="e">
        <f t="shared" si="42"/>
        <v>#DIV/0!</v>
      </c>
      <c r="G362" s="135" t="e">
        <f t="shared" si="35"/>
        <v>#DIV/0!</v>
      </c>
    </row>
    <row r="363" spans="1:7" x14ac:dyDescent="0.25">
      <c r="A363" s="133">
        <v>322</v>
      </c>
      <c r="B363" s="133" t="s">
        <v>82</v>
      </c>
      <c r="C363" s="134">
        <v>14328.2</v>
      </c>
      <c r="D363" s="134">
        <v>5826.57</v>
      </c>
      <c r="E363" s="134">
        <v>0</v>
      </c>
      <c r="F363" s="135">
        <f t="shared" si="42"/>
        <v>0</v>
      </c>
      <c r="G363" s="135">
        <f t="shared" si="35"/>
        <v>0</v>
      </c>
    </row>
    <row r="364" spans="1:7" x14ac:dyDescent="0.25">
      <c r="A364" s="133">
        <v>3221</v>
      </c>
      <c r="B364" s="133" t="s">
        <v>133</v>
      </c>
      <c r="C364" s="134">
        <v>14328.2</v>
      </c>
      <c r="D364" s="134">
        <v>5826.57</v>
      </c>
      <c r="E364" s="134">
        <v>0</v>
      </c>
      <c r="F364" s="135">
        <f t="shared" si="42"/>
        <v>0</v>
      </c>
      <c r="G364" s="135">
        <f t="shared" si="35"/>
        <v>0</v>
      </c>
    </row>
    <row r="365" spans="1:7" x14ac:dyDescent="0.25">
      <c r="A365" s="133">
        <v>323</v>
      </c>
      <c r="B365" s="133" t="s">
        <v>83</v>
      </c>
      <c r="C365" s="134">
        <v>0</v>
      </c>
      <c r="D365" s="134">
        <v>0</v>
      </c>
      <c r="E365" s="134">
        <v>0</v>
      </c>
      <c r="F365" s="135" t="e">
        <f t="shared" si="42"/>
        <v>#DIV/0!</v>
      </c>
      <c r="G365" s="135" t="e">
        <f t="shared" ref="G365:G386" si="43">(E365/D365)*100</f>
        <v>#DIV/0!</v>
      </c>
    </row>
    <row r="366" spans="1:7" x14ac:dyDescent="0.25">
      <c r="A366" s="133">
        <v>3239</v>
      </c>
      <c r="B366" s="133" t="s">
        <v>149</v>
      </c>
      <c r="C366" s="134">
        <v>0</v>
      </c>
      <c r="D366" s="134">
        <v>0</v>
      </c>
      <c r="E366" s="134">
        <v>0</v>
      </c>
      <c r="F366" s="135" t="e">
        <f t="shared" si="42"/>
        <v>#DIV/0!</v>
      </c>
      <c r="G366" s="135" t="e">
        <f t="shared" si="43"/>
        <v>#DIV/0!</v>
      </c>
    </row>
    <row r="367" spans="1:7" x14ac:dyDescent="0.25">
      <c r="A367" s="196" t="s">
        <v>150</v>
      </c>
      <c r="B367" s="196"/>
      <c r="C367" s="137">
        <v>800</v>
      </c>
      <c r="D367" s="137">
        <v>1940</v>
      </c>
      <c r="E367" s="137">
        <f>E368</f>
        <v>1940</v>
      </c>
      <c r="F367" s="142">
        <f t="shared" si="42"/>
        <v>242.49999999999997</v>
      </c>
      <c r="G367" s="142">
        <f t="shared" si="43"/>
        <v>100</v>
      </c>
    </row>
    <row r="368" spans="1:7" x14ac:dyDescent="0.25">
      <c r="A368" s="138">
        <v>3</v>
      </c>
      <c r="B368" s="138" t="s">
        <v>3</v>
      </c>
      <c r="C368" s="139">
        <v>800</v>
      </c>
      <c r="D368" s="139">
        <v>1940</v>
      </c>
      <c r="E368" s="139">
        <f>E369</f>
        <v>1940</v>
      </c>
      <c r="F368" s="148">
        <f t="shared" si="42"/>
        <v>242.49999999999997</v>
      </c>
      <c r="G368" s="148">
        <f t="shared" si="43"/>
        <v>100</v>
      </c>
    </row>
    <row r="369" spans="1:7" x14ac:dyDescent="0.25">
      <c r="A369" s="138">
        <v>32</v>
      </c>
      <c r="B369" s="138" t="s">
        <v>9</v>
      </c>
      <c r="C369" s="139">
        <v>800</v>
      </c>
      <c r="D369" s="139">
        <v>1940</v>
      </c>
      <c r="E369" s="139">
        <f>E370</f>
        <v>1940</v>
      </c>
      <c r="F369" s="148">
        <f t="shared" si="42"/>
        <v>242.49999999999997</v>
      </c>
      <c r="G369" s="148">
        <f t="shared" si="43"/>
        <v>100</v>
      </c>
    </row>
    <row r="370" spans="1:7" x14ac:dyDescent="0.25">
      <c r="A370" s="133">
        <v>321</v>
      </c>
      <c r="B370" s="133" t="s">
        <v>18</v>
      </c>
      <c r="C370" s="134">
        <v>800</v>
      </c>
      <c r="D370" s="134">
        <v>0</v>
      </c>
      <c r="E370" s="134">
        <f>E371</f>
        <v>1940</v>
      </c>
      <c r="F370" s="135">
        <f t="shared" si="42"/>
        <v>242.49999999999997</v>
      </c>
      <c r="G370" s="135" t="e">
        <f t="shared" si="43"/>
        <v>#DIV/0!</v>
      </c>
    </row>
    <row r="371" spans="1:7" x14ac:dyDescent="0.25">
      <c r="A371" s="140">
        <v>3211</v>
      </c>
      <c r="B371" s="141" t="s">
        <v>19</v>
      </c>
      <c r="C371" s="134">
        <v>800</v>
      </c>
      <c r="D371" s="134">
        <v>0</v>
      </c>
      <c r="E371" s="134">
        <f>1080+860</f>
        <v>1940</v>
      </c>
      <c r="F371" s="135">
        <f t="shared" si="42"/>
        <v>242.49999999999997</v>
      </c>
      <c r="G371" s="135" t="e">
        <f t="shared" si="43"/>
        <v>#DIV/0!</v>
      </c>
    </row>
    <row r="372" spans="1:7" x14ac:dyDescent="0.25">
      <c r="A372" s="140">
        <v>322</v>
      </c>
      <c r="B372" s="141" t="s">
        <v>82</v>
      </c>
      <c r="C372" s="134">
        <v>0</v>
      </c>
      <c r="D372" s="134">
        <v>1940</v>
      </c>
      <c r="E372" s="134">
        <v>0</v>
      </c>
      <c r="F372" s="135" t="e">
        <f t="shared" si="42"/>
        <v>#DIV/0!</v>
      </c>
      <c r="G372" s="135">
        <f t="shared" si="43"/>
        <v>0</v>
      </c>
    </row>
    <row r="373" spans="1:7" x14ac:dyDescent="0.25">
      <c r="A373" s="140">
        <v>3221</v>
      </c>
      <c r="B373" s="141" t="s">
        <v>133</v>
      </c>
      <c r="C373" s="134">
        <v>0</v>
      </c>
      <c r="D373" s="134">
        <v>1940</v>
      </c>
      <c r="E373" s="134">
        <v>0</v>
      </c>
      <c r="F373" s="135" t="e">
        <f t="shared" si="42"/>
        <v>#DIV/0!</v>
      </c>
      <c r="G373" s="135">
        <f t="shared" si="43"/>
        <v>0</v>
      </c>
    </row>
    <row r="374" spans="1:7" x14ac:dyDescent="0.25">
      <c r="A374" s="140">
        <v>3293</v>
      </c>
      <c r="B374" s="141" t="s">
        <v>77</v>
      </c>
      <c r="C374" s="134">
        <v>0</v>
      </c>
      <c r="D374" s="134">
        <v>0</v>
      </c>
      <c r="E374" s="134">
        <v>0</v>
      </c>
      <c r="F374" s="135" t="e">
        <f t="shared" si="42"/>
        <v>#DIV/0!</v>
      </c>
      <c r="G374" s="135" t="e">
        <f t="shared" si="43"/>
        <v>#DIV/0!</v>
      </c>
    </row>
    <row r="375" spans="1:7" ht="15" customHeight="1" x14ac:dyDescent="0.25">
      <c r="A375" s="140">
        <v>3299</v>
      </c>
      <c r="B375" s="141" t="s">
        <v>81</v>
      </c>
      <c r="C375" s="134">
        <v>0</v>
      </c>
      <c r="D375" s="134">
        <v>0</v>
      </c>
      <c r="E375" s="134">
        <v>0</v>
      </c>
      <c r="F375" s="135" t="e">
        <f t="shared" si="42"/>
        <v>#DIV/0!</v>
      </c>
      <c r="G375" s="135" t="e">
        <f t="shared" si="43"/>
        <v>#DIV/0!</v>
      </c>
    </row>
    <row r="376" spans="1:7" ht="15" customHeight="1" x14ac:dyDescent="0.25">
      <c r="A376" s="209" t="s">
        <v>151</v>
      </c>
      <c r="B376" s="210"/>
      <c r="C376" s="131">
        <v>3711.25</v>
      </c>
      <c r="D376" s="131">
        <v>7765</v>
      </c>
      <c r="E376" s="131">
        <v>2265</v>
      </c>
      <c r="F376" s="132">
        <f t="shared" si="42"/>
        <v>61.030650050522063</v>
      </c>
      <c r="G376" s="132">
        <f t="shared" si="43"/>
        <v>29.169349645846747</v>
      </c>
    </row>
    <row r="377" spans="1:7" ht="15" customHeight="1" x14ac:dyDescent="0.25">
      <c r="A377" s="196" t="s">
        <v>154</v>
      </c>
      <c r="B377" s="196"/>
      <c r="C377" s="137">
        <v>0</v>
      </c>
      <c r="D377" s="137">
        <v>2265</v>
      </c>
      <c r="E377" s="137">
        <v>2265</v>
      </c>
      <c r="F377" s="142" t="e">
        <f t="shared" si="42"/>
        <v>#DIV/0!</v>
      </c>
      <c r="G377" s="142">
        <f t="shared" si="43"/>
        <v>100</v>
      </c>
    </row>
    <row r="378" spans="1:7" ht="15" customHeight="1" x14ac:dyDescent="0.25">
      <c r="A378" s="138">
        <v>4</v>
      </c>
      <c r="B378" s="138" t="s">
        <v>210</v>
      </c>
      <c r="C378" s="139">
        <v>0</v>
      </c>
      <c r="D378" s="139">
        <v>2265</v>
      </c>
      <c r="E378" s="139">
        <v>2265</v>
      </c>
      <c r="F378" s="148" t="e">
        <f t="shared" si="42"/>
        <v>#DIV/0!</v>
      </c>
      <c r="G378" s="148">
        <f t="shared" si="43"/>
        <v>100</v>
      </c>
    </row>
    <row r="379" spans="1:7" ht="15" customHeight="1" x14ac:dyDescent="0.25">
      <c r="A379" s="138">
        <v>42</v>
      </c>
      <c r="B379" s="138" t="s">
        <v>211</v>
      </c>
      <c r="C379" s="139">
        <v>0</v>
      </c>
      <c r="D379" s="139">
        <v>2265</v>
      </c>
      <c r="E379" s="139">
        <v>2265</v>
      </c>
      <c r="F379" s="148" t="e">
        <f t="shared" si="42"/>
        <v>#DIV/0!</v>
      </c>
      <c r="G379" s="148">
        <f t="shared" si="43"/>
        <v>100</v>
      </c>
    </row>
    <row r="380" spans="1:7" ht="15" customHeight="1" x14ac:dyDescent="0.25">
      <c r="A380" s="133">
        <v>422</v>
      </c>
      <c r="B380" s="133" t="s">
        <v>212</v>
      </c>
      <c r="C380" s="134">
        <v>0</v>
      </c>
      <c r="D380" s="134">
        <v>2265</v>
      </c>
      <c r="E380" s="134">
        <v>2265</v>
      </c>
      <c r="F380" s="135" t="e">
        <f t="shared" si="42"/>
        <v>#DIV/0!</v>
      </c>
      <c r="G380" s="135">
        <f t="shared" si="43"/>
        <v>100</v>
      </c>
    </row>
    <row r="381" spans="1:7" ht="15" customHeight="1" x14ac:dyDescent="0.25">
      <c r="A381" s="133">
        <v>4223</v>
      </c>
      <c r="B381" s="133" t="s">
        <v>153</v>
      </c>
      <c r="C381" s="134">
        <v>0</v>
      </c>
      <c r="D381" s="134">
        <v>2265</v>
      </c>
      <c r="E381" s="134">
        <v>2265</v>
      </c>
      <c r="F381" s="135" t="e">
        <f t="shared" si="42"/>
        <v>#DIV/0!</v>
      </c>
      <c r="G381" s="135">
        <f t="shared" si="43"/>
        <v>100</v>
      </c>
    </row>
    <row r="382" spans="1:7" ht="15" customHeight="1" x14ac:dyDescent="0.25">
      <c r="A382" s="196" t="s">
        <v>144</v>
      </c>
      <c r="B382" s="196"/>
      <c r="C382" s="137">
        <v>3711.25</v>
      </c>
      <c r="D382" s="137">
        <v>4000</v>
      </c>
      <c r="E382" s="137">
        <v>0</v>
      </c>
      <c r="F382" s="142">
        <f t="shared" si="42"/>
        <v>0</v>
      </c>
      <c r="G382" s="142">
        <f t="shared" si="43"/>
        <v>0</v>
      </c>
    </row>
    <row r="383" spans="1:7" x14ac:dyDescent="0.25">
      <c r="A383" s="138">
        <v>4</v>
      </c>
      <c r="B383" s="138" t="s">
        <v>5</v>
      </c>
      <c r="C383" s="139">
        <v>3711.25</v>
      </c>
      <c r="D383" s="139">
        <v>4000</v>
      </c>
      <c r="E383" s="139">
        <v>0</v>
      </c>
      <c r="F383" s="148">
        <f t="shared" si="42"/>
        <v>0</v>
      </c>
      <c r="G383" s="148">
        <f t="shared" si="43"/>
        <v>0</v>
      </c>
    </row>
    <row r="384" spans="1:7" ht="15" customHeight="1" x14ac:dyDescent="0.25">
      <c r="A384" s="138">
        <v>42</v>
      </c>
      <c r="B384" s="138" t="s">
        <v>66</v>
      </c>
      <c r="C384" s="139">
        <v>3711.25</v>
      </c>
      <c r="D384" s="139">
        <v>4000</v>
      </c>
      <c r="E384" s="139">
        <v>0</v>
      </c>
      <c r="F384" s="148">
        <f t="shared" si="42"/>
        <v>0</v>
      </c>
      <c r="G384" s="148">
        <f t="shared" si="43"/>
        <v>0</v>
      </c>
    </row>
    <row r="385" spans="1:7" ht="15" customHeight="1" x14ac:dyDescent="0.25">
      <c r="A385" s="133">
        <v>422</v>
      </c>
      <c r="B385" s="133" t="s">
        <v>152</v>
      </c>
      <c r="C385" s="134">
        <v>3711.25</v>
      </c>
      <c r="D385" s="134">
        <v>4000</v>
      </c>
      <c r="E385" s="134">
        <v>0</v>
      </c>
      <c r="F385" s="135">
        <f t="shared" si="42"/>
        <v>0</v>
      </c>
      <c r="G385" s="135">
        <f t="shared" si="43"/>
        <v>0</v>
      </c>
    </row>
    <row r="386" spans="1:7" ht="15" customHeight="1" x14ac:dyDescent="0.25">
      <c r="A386" s="133">
        <v>4227</v>
      </c>
      <c r="B386" s="133" t="s">
        <v>155</v>
      </c>
      <c r="C386" s="134">
        <v>3711.25</v>
      </c>
      <c r="D386" s="134">
        <v>4000</v>
      </c>
      <c r="E386" s="134">
        <v>0</v>
      </c>
      <c r="F386" s="135">
        <f t="shared" si="42"/>
        <v>0</v>
      </c>
      <c r="G386" s="135">
        <f t="shared" si="43"/>
        <v>0</v>
      </c>
    </row>
    <row r="387" spans="1:7" ht="15" customHeight="1" x14ac:dyDescent="0.25"/>
    <row r="389" spans="1:7" ht="15" customHeight="1" x14ac:dyDescent="0.25"/>
    <row r="390" spans="1:7" ht="15" customHeight="1" x14ac:dyDescent="0.25"/>
    <row r="391" spans="1:7" ht="15" customHeight="1" x14ac:dyDescent="0.25"/>
    <row r="392" spans="1:7" ht="15" customHeight="1" x14ac:dyDescent="0.25"/>
  </sheetData>
  <mergeCells count="53">
    <mergeCell ref="A358:B358"/>
    <mergeCell ref="A367:B367"/>
    <mergeCell ref="A376:B376"/>
    <mergeCell ref="A377:B377"/>
    <mergeCell ref="A56:B56"/>
    <mergeCell ref="A213:B213"/>
    <mergeCell ref="A240:B240"/>
    <mergeCell ref="A259:B259"/>
    <mergeCell ref="A97:B97"/>
    <mergeCell ref="A110:B110"/>
    <mergeCell ref="A150:B150"/>
    <mergeCell ref="A130:B130"/>
    <mergeCell ref="A143:B143"/>
    <mergeCell ref="A71:B71"/>
    <mergeCell ref="A88:B88"/>
    <mergeCell ref="A89:B89"/>
    <mergeCell ref="A25:B25"/>
    <mergeCell ref="A2:G2"/>
    <mergeCell ref="A6:B6"/>
    <mergeCell ref="A14:B14"/>
    <mergeCell ref="A20:B20"/>
    <mergeCell ref="A3:B3"/>
    <mergeCell ref="A5:B5"/>
    <mergeCell ref="A33:B33"/>
    <mergeCell ref="A40:B40"/>
    <mergeCell ref="A45:B45"/>
    <mergeCell ref="A50:B50"/>
    <mergeCell ref="A70:B70"/>
    <mergeCell ref="A382:B382"/>
    <mergeCell ref="A211:B211"/>
    <mergeCell ref="A119:B119"/>
    <mergeCell ref="A124:B124"/>
    <mergeCell ref="A136:B136"/>
    <mergeCell ref="A151:B151"/>
    <mergeCell ref="A158:B158"/>
    <mergeCell ref="A165:B165"/>
    <mergeCell ref="A292:B292"/>
    <mergeCell ref="A302:B302"/>
    <mergeCell ref="A326:B326"/>
    <mergeCell ref="A212:B212"/>
    <mergeCell ref="A205:B205"/>
    <mergeCell ref="A172:B172"/>
    <mergeCell ref="A173:B173"/>
    <mergeCell ref="A186:B186"/>
    <mergeCell ref="A135:B135"/>
    <mergeCell ref="A72:B72"/>
    <mergeCell ref="A73:B73"/>
    <mergeCell ref="A80:B80"/>
    <mergeCell ref="A81:B81"/>
    <mergeCell ref="A129:B129"/>
    <mergeCell ref="A98:B98"/>
    <mergeCell ref="A102:B102"/>
    <mergeCell ref="A109:B109"/>
  </mergeCells>
  <pageMargins left="0.25" right="0.25" top="0.75" bottom="0.75" header="0.3" footer="0.3"/>
  <pageSetup paperSize="9" orientation="landscape" r:id="rId1"/>
  <ignoredErrors>
    <ignoredError sqref="C35 E7 D14 E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 Račun prihoda i rashoda</vt:lpstr>
      <vt:lpstr>Rashodi prema funkcijskoj k </vt:lpstr>
      <vt:lpstr>Prihodi i rashodi prema izvoru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2026-03-27T10:12:22Z</cp:lastPrinted>
  <dcterms:created xsi:type="dcterms:W3CDTF">2022-08-12T12:51:27Z</dcterms:created>
  <dcterms:modified xsi:type="dcterms:W3CDTF">2026-03-27T10:13:57Z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proračuna JLP(R)S - Copy.xlsx</vt:lpwstr>
  </property>
</Properties>
</file>